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1\"/>
    </mc:Choice>
  </mc:AlternateContent>
  <bookViews>
    <workbookView xWindow="-120" yWindow="-120" windowWidth="25440" windowHeight="15390"/>
  </bookViews>
  <sheets>
    <sheet name="ВСЕГО" sheetId="1" r:id="rId1"/>
    <sheet name="МАКС" sheetId="2" r:id="rId2"/>
    <sheet name="КМС" sheetId="3" r:id="rId3"/>
    <sheet name="ИГС" sheetId="4" r:id="rId4"/>
  </sheets>
  <externalReferences>
    <externalReference r:id="rId5"/>
  </externalReferences>
  <definedNames>
    <definedName name="Z_0168BEDE_44AA_4177_A162_3293F5ED13C9_.wvu.Cols" localSheetId="0" hidden="1">ВСЕГО!$C:$F</definedName>
    <definedName name="Z_0168BEDE_44AA_4177_A162_3293F5ED13C9_.wvu.Cols" localSheetId="3" hidden="1">ИГС!$C:$F</definedName>
    <definedName name="Z_0168BEDE_44AA_4177_A162_3293F5ED13C9_.wvu.Cols" localSheetId="2" hidden="1">КМС!$C:$F</definedName>
    <definedName name="Z_0168BEDE_44AA_4177_A162_3293F5ED13C9_.wvu.Cols" localSheetId="1" hidden="1">МАКС!$C:$F</definedName>
    <definedName name="Z_0168BEDE_44AA_4177_A162_3293F5ED13C9_.wvu.PrintArea" localSheetId="0" hidden="1">ВСЕГО!$A$1:$X$158</definedName>
    <definedName name="Z_0168BEDE_44AA_4177_A162_3293F5ED13C9_.wvu.PrintArea" localSheetId="3" hidden="1">ИГС!$A$1:$X$158</definedName>
    <definedName name="Z_0168BEDE_44AA_4177_A162_3293F5ED13C9_.wvu.PrintArea" localSheetId="2" hidden="1">КМС!$A$1:$X$158</definedName>
    <definedName name="Z_0168BEDE_44AA_4177_A162_3293F5ED13C9_.wvu.PrintArea" localSheetId="1" hidden="1">МАКС!$A$1:$X$158</definedName>
    <definedName name="Z_0168BEDE_44AA_4177_A162_3293F5ED13C9_.wvu.PrintTitles" localSheetId="0" hidden="1">ВСЕГО!$A:$B,ВСЕГО!$4:$8</definedName>
    <definedName name="Z_0168BEDE_44AA_4177_A162_3293F5ED13C9_.wvu.PrintTitles" localSheetId="3" hidden="1">ИГС!$A:$B,ИГС!$4:$8</definedName>
    <definedName name="Z_0168BEDE_44AA_4177_A162_3293F5ED13C9_.wvu.PrintTitles" localSheetId="2" hidden="1">КМС!$A:$B,КМС!$4:$8</definedName>
    <definedName name="Z_0168BEDE_44AA_4177_A162_3293F5ED13C9_.wvu.PrintTitles" localSheetId="1" hidden="1">МАКС!$A:$B,МАКС!$4:$8</definedName>
    <definedName name="Z_2AE181D0_EBE1_4976_8A10_E11977F7D69E_.wvu.Cols" localSheetId="0" hidden="1">ВСЕГО!$C:$X,ВСЕГО!$Z:$CR</definedName>
    <definedName name="Z_2AE181D0_EBE1_4976_8A10_E11977F7D69E_.wvu.Cols" localSheetId="3" hidden="1">ИГС!$C:$F</definedName>
    <definedName name="Z_2AE181D0_EBE1_4976_8A10_E11977F7D69E_.wvu.Cols" localSheetId="2" hidden="1">КМС!$C:$F</definedName>
    <definedName name="Z_2AE181D0_EBE1_4976_8A10_E11977F7D69E_.wvu.Cols" localSheetId="1" hidden="1">МАКС!$C:$F</definedName>
    <definedName name="Z_2AE181D0_EBE1_4976_8A10_E11977F7D69E_.wvu.PrintArea" localSheetId="0" hidden="1">ВСЕГО!$A$1:$Y$158</definedName>
    <definedName name="Z_2AE181D0_EBE1_4976_8A10_E11977F7D69E_.wvu.PrintArea" localSheetId="3" hidden="1">ИГС!$A$1:$X$158</definedName>
    <definedName name="Z_2AE181D0_EBE1_4976_8A10_E11977F7D69E_.wvu.PrintArea" localSheetId="2" hidden="1">КМС!$A$1:$X$158</definedName>
    <definedName name="Z_2AE181D0_EBE1_4976_8A10_E11977F7D69E_.wvu.PrintArea" localSheetId="1" hidden="1">МАКС!$A$1:$X$158</definedName>
    <definedName name="Z_2AE181D0_EBE1_4976_8A10_E11977F7D69E_.wvu.PrintTitles" localSheetId="0" hidden="1">ВСЕГО!$A:$B,ВСЕГО!$4:$8</definedName>
    <definedName name="Z_2AE181D0_EBE1_4976_8A10_E11977F7D69E_.wvu.PrintTitles" localSheetId="3" hidden="1">ИГС!$A:$B,ИГС!$4:$8</definedName>
    <definedName name="Z_2AE181D0_EBE1_4976_8A10_E11977F7D69E_.wvu.PrintTitles" localSheetId="2" hidden="1">КМС!$A:$B,КМС!$4:$8</definedName>
    <definedName name="Z_2AE181D0_EBE1_4976_8A10_E11977F7D69E_.wvu.PrintTitles" localSheetId="1" hidden="1">МАКС!$A:$B,МАКС!$4:$8</definedName>
    <definedName name="Z_40AA6847_ADDF_4C74_8B3E_D1CCBEEB7235_.wvu.Cols" localSheetId="0" hidden="1">ВСЕГО!$C:$F</definedName>
    <definedName name="Z_40AA6847_ADDF_4C74_8B3E_D1CCBEEB7235_.wvu.Cols" localSheetId="3" hidden="1">ИГС!$C:$F</definedName>
    <definedName name="Z_40AA6847_ADDF_4C74_8B3E_D1CCBEEB7235_.wvu.Cols" localSheetId="2" hidden="1">КМС!$C:$F</definedName>
    <definedName name="Z_40AA6847_ADDF_4C74_8B3E_D1CCBEEB7235_.wvu.Cols" localSheetId="1" hidden="1">МАКС!$C:$F</definedName>
    <definedName name="Z_40AA6847_ADDF_4C74_8B3E_D1CCBEEB7235_.wvu.PrintArea" localSheetId="0" hidden="1">ВСЕГО!$A$1:$X$158</definedName>
    <definedName name="Z_40AA6847_ADDF_4C74_8B3E_D1CCBEEB7235_.wvu.PrintArea" localSheetId="3" hidden="1">ИГС!$A$1:$X$158</definedName>
    <definedName name="Z_40AA6847_ADDF_4C74_8B3E_D1CCBEEB7235_.wvu.PrintArea" localSheetId="2" hidden="1">КМС!$A$1:$X$158</definedName>
    <definedName name="Z_40AA6847_ADDF_4C74_8B3E_D1CCBEEB7235_.wvu.PrintArea" localSheetId="1" hidden="1">МАКС!$A$1:$X$158</definedName>
    <definedName name="Z_40AA6847_ADDF_4C74_8B3E_D1CCBEEB7235_.wvu.PrintTitles" localSheetId="0" hidden="1">ВСЕГО!$A:$B,ВСЕГО!$4:$8</definedName>
    <definedName name="Z_40AA6847_ADDF_4C74_8B3E_D1CCBEEB7235_.wvu.PrintTitles" localSheetId="3" hidden="1">ИГС!$A:$B,ИГС!$4:$8</definedName>
    <definedName name="Z_40AA6847_ADDF_4C74_8B3E_D1CCBEEB7235_.wvu.PrintTitles" localSheetId="2" hidden="1">КМС!$A:$B,КМС!$4:$8</definedName>
    <definedName name="Z_40AA6847_ADDF_4C74_8B3E_D1CCBEEB7235_.wvu.PrintTitles" localSheetId="1" hidden="1">МАКС!$A:$B,МАКС!$4:$8</definedName>
    <definedName name="Z_6ACAC417_79FB_499C_A411_B589206B17E5_.wvu.Cols" localSheetId="3" hidden="1">ИГС!$C:$F</definedName>
    <definedName name="Z_6ACAC417_79FB_499C_A411_B589206B17E5_.wvu.Cols" localSheetId="2" hidden="1">КМС!$C:$F</definedName>
    <definedName name="Z_6ACAC417_79FB_499C_A411_B589206B17E5_.wvu.Cols" localSheetId="1" hidden="1">МАКС!$C:$F</definedName>
    <definedName name="Z_6ACAC417_79FB_499C_A411_B589206B17E5_.wvu.PrintArea" localSheetId="0" hidden="1">ВСЕГО!$A$1:$X$157</definedName>
    <definedName name="Z_6ACAC417_79FB_499C_A411_B589206B17E5_.wvu.PrintArea" localSheetId="3" hidden="1">ИГС!$A$1:$X$158</definedName>
    <definedName name="Z_6ACAC417_79FB_499C_A411_B589206B17E5_.wvu.PrintArea" localSheetId="2" hidden="1">КМС!$A$1:$X$158</definedName>
    <definedName name="Z_6ACAC417_79FB_499C_A411_B589206B17E5_.wvu.PrintArea" localSheetId="1" hidden="1">МАКС!$A$1:$X$158</definedName>
    <definedName name="Z_6ACAC417_79FB_499C_A411_B589206B17E5_.wvu.PrintTitles" localSheetId="0" hidden="1">ВСЕГО!$A:$B,ВСЕГО!$4:$8</definedName>
    <definedName name="Z_6ACAC417_79FB_499C_A411_B589206B17E5_.wvu.PrintTitles" localSheetId="3" hidden="1">ИГС!$A:$B,ИГС!$4:$8</definedName>
    <definedName name="Z_6ACAC417_79FB_499C_A411_B589206B17E5_.wvu.PrintTitles" localSheetId="2" hidden="1">КМС!$A:$B,КМС!$4:$8</definedName>
    <definedName name="Z_6ACAC417_79FB_499C_A411_B589206B17E5_.wvu.PrintTitles" localSheetId="1" hidden="1">МАКС!$A:$B,МАКС!$4:$8</definedName>
    <definedName name="Z_6F262C25_C940_4A18_87A7_375AC3356A57_.wvu.Cols" localSheetId="0" hidden="1">ВСЕГО!$C:$F</definedName>
    <definedName name="Z_6F262C25_C940_4A18_87A7_375AC3356A57_.wvu.Cols" localSheetId="3" hidden="1">ИГС!$C:$F</definedName>
    <definedName name="Z_6F262C25_C940_4A18_87A7_375AC3356A57_.wvu.Cols" localSheetId="2" hidden="1">КМС!$C:$F</definedName>
    <definedName name="Z_6F262C25_C940_4A18_87A7_375AC3356A57_.wvu.Cols" localSheetId="1" hidden="1">МАКС!$C:$F</definedName>
    <definedName name="Z_6F262C25_C940_4A18_87A7_375AC3356A57_.wvu.PrintArea" localSheetId="0" hidden="1">ВСЕГО!$A$1:$X$158</definedName>
    <definedName name="Z_6F262C25_C940_4A18_87A7_375AC3356A57_.wvu.PrintArea" localSheetId="3" hidden="1">ИГС!$A$1:$X$158</definedName>
    <definedName name="Z_6F262C25_C940_4A18_87A7_375AC3356A57_.wvu.PrintArea" localSheetId="2" hidden="1">КМС!$A$1:$X$158</definedName>
    <definedName name="Z_6F262C25_C940_4A18_87A7_375AC3356A57_.wvu.PrintArea" localSheetId="1" hidden="1">МАКС!$A$1:$X$158</definedName>
    <definedName name="Z_6F262C25_C940_4A18_87A7_375AC3356A57_.wvu.PrintTitles" localSheetId="0" hidden="1">ВСЕГО!$A:$B,ВСЕГО!$4:$8</definedName>
    <definedName name="Z_6F262C25_C940_4A18_87A7_375AC3356A57_.wvu.PrintTitles" localSheetId="3" hidden="1">ИГС!$A:$B,ИГС!$4:$8</definedName>
    <definedName name="Z_6F262C25_C940_4A18_87A7_375AC3356A57_.wvu.PrintTitles" localSheetId="2" hidden="1">КМС!$A:$B,КМС!$4:$8</definedName>
    <definedName name="Z_6F262C25_C940_4A18_87A7_375AC3356A57_.wvu.PrintTitles" localSheetId="1" hidden="1">МАКС!$A:$B,МАКС!$4:$8</definedName>
    <definedName name="Z_856964FD_C69B_4DBD_A2ED_FC82A1EDBD1D_.wvu.Cols" localSheetId="3" hidden="1">ИГС!$C:$F</definedName>
    <definedName name="Z_856964FD_C69B_4DBD_A2ED_FC82A1EDBD1D_.wvu.Cols" localSheetId="2" hidden="1">КМС!$C:$F</definedName>
    <definedName name="Z_856964FD_C69B_4DBD_A2ED_FC82A1EDBD1D_.wvu.Cols" localSheetId="1" hidden="1">МАКС!$C:$F</definedName>
    <definedName name="Z_856964FD_C69B_4DBD_A2ED_FC82A1EDBD1D_.wvu.PrintArea" localSheetId="0" hidden="1">ВСЕГО!$A$1:$X$157</definedName>
    <definedName name="Z_856964FD_C69B_4DBD_A2ED_FC82A1EDBD1D_.wvu.PrintArea" localSheetId="3" hidden="1">ИГС!$A$1:$X$158</definedName>
    <definedName name="Z_856964FD_C69B_4DBD_A2ED_FC82A1EDBD1D_.wvu.PrintArea" localSheetId="2" hidden="1">КМС!$A$1:$X$158</definedName>
    <definedName name="Z_856964FD_C69B_4DBD_A2ED_FC82A1EDBD1D_.wvu.PrintArea" localSheetId="1" hidden="1">МАКС!$A$1:$X$158</definedName>
    <definedName name="Z_856964FD_C69B_4DBD_A2ED_FC82A1EDBD1D_.wvu.PrintTitles" localSheetId="0" hidden="1">ВСЕГО!$A:$B,ВСЕГО!$4:$8</definedName>
    <definedName name="Z_856964FD_C69B_4DBD_A2ED_FC82A1EDBD1D_.wvu.PrintTitles" localSheetId="3" hidden="1">ИГС!$A:$B,ИГС!$4:$8</definedName>
    <definedName name="Z_856964FD_C69B_4DBD_A2ED_FC82A1EDBD1D_.wvu.PrintTitles" localSheetId="2" hidden="1">КМС!$A:$B,КМС!$4:$8</definedName>
    <definedName name="Z_856964FD_C69B_4DBD_A2ED_FC82A1EDBD1D_.wvu.PrintTitles" localSheetId="1" hidden="1">МАКС!$A:$B,МАКС!$4:$8</definedName>
    <definedName name="Z_A438F315_6496_4240_8882_7C29E0FE4492_.wvu.Cols" localSheetId="0" hidden="1">ВСЕГО!$C:$F</definedName>
    <definedName name="Z_A438F315_6496_4240_8882_7C29E0FE4492_.wvu.Cols" localSheetId="3" hidden="1">ИГС!$C:$F</definedName>
    <definedName name="Z_A438F315_6496_4240_8882_7C29E0FE4492_.wvu.Cols" localSheetId="2" hidden="1">КМС!$C:$F</definedName>
    <definedName name="Z_A438F315_6496_4240_8882_7C29E0FE4492_.wvu.Cols" localSheetId="1" hidden="1">МАКС!$C:$F</definedName>
    <definedName name="Z_A438F315_6496_4240_8882_7C29E0FE4492_.wvu.PrintArea" localSheetId="0" hidden="1">ВСЕГО!$A$1:$X$158</definedName>
    <definedName name="Z_A438F315_6496_4240_8882_7C29E0FE4492_.wvu.PrintArea" localSheetId="3" hidden="1">ИГС!$A$1:$X$158</definedName>
    <definedName name="Z_A438F315_6496_4240_8882_7C29E0FE4492_.wvu.PrintArea" localSheetId="2" hidden="1">КМС!$A$1:$X$158</definedName>
    <definedName name="Z_A438F315_6496_4240_8882_7C29E0FE4492_.wvu.PrintArea" localSheetId="1" hidden="1">МАКС!$A$1:$X$158</definedName>
    <definedName name="Z_A438F315_6496_4240_8882_7C29E0FE4492_.wvu.PrintTitles" localSheetId="0" hidden="1">ВСЕГО!$A:$B,ВСЕГО!$4:$8</definedName>
    <definedName name="Z_A438F315_6496_4240_8882_7C29E0FE4492_.wvu.PrintTitles" localSheetId="3" hidden="1">ИГС!$A:$B,ИГС!$4:$8</definedName>
    <definedName name="Z_A438F315_6496_4240_8882_7C29E0FE4492_.wvu.PrintTitles" localSheetId="2" hidden="1">КМС!$A:$B,КМС!$4:$8</definedName>
    <definedName name="Z_A438F315_6496_4240_8882_7C29E0FE4492_.wvu.PrintTitles" localSheetId="1" hidden="1">МАКС!$A:$B,МАКС!$4:$8</definedName>
    <definedName name="Z_A4D3EDFF_1616_4999_9CFB_4A791D622F4B_.wvu.Cols" localSheetId="0" hidden="1">ВСЕГО!$C:$F</definedName>
    <definedName name="Z_A4D3EDFF_1616_4999_9CFB_4A791D622F4B_.wvu.Cols" localSheetId="3" hidden="1">ИГС!$C:$F</definedName>
    <definedName name="Z_A4D3EDFF_1616_4999_9CFB_4A791D622F4B_.wvu.Cols" localSheetId="2" hidden="1">КМС!$C:$F</definedName>
    <definedName name="Z_A4D3EDFF_1616_4999_9CFB_4A791D622F4B_.wvu.Cols" localSheetId="1" hidden="1">МАКС!$C:$F</definedName>
    <definedName name="Z_A4D3EDFF_1616_4999_9CFB_4A791D622F4B_.wvu.PrintArea" localSheetId="0" hidden="1">ВСЕГО!$A$1:$X$158</definedName>
    <definedName name="Z_A4D3EDFF_1616_4999_9CFB_4A791D622F4B_.wvu.PrintArea" localSheetId="3" hidden="1">ИГС!$A$1:$X$158</definedName>
    <definedName name="Z_A4D3EDFF_1616_4999_9CFB_4A791D622F4B_.wvu.PrintArea" localSheetId="2" hidden="1">КМС!$A$1:$X$158</definedName>
    <definedName name="Z_A4D3EDFF_1616_4999_9CFB_4A791D622F4B_.wvu.PrintArea" localSheetId="1" hidden="1">МАКС!$A$1:$X$158</definedName>
    <definedName name="Z_A4D3EDFF_1616_4999_9CFB_4A791D622F4B_.wvu.PrintTitles" localSheetId="0" hidden="1">ВСЕГО!$A:$B,ВСЕГО!$4:$8</definedName>
    <definedName name="Z_A4D3EDFF_1616_4999_9CFB_4A791D622F4B_.wvu.PrintTitles" localSheetId="3" hidden="1">ИГС!$A:$B,ИГС!$4:$8</definedName>
    <definedName name="Z_A4D3EDFF_1616_4999_9CFB_4A791D622F4B_.wvu.PrintTitles" localSheetId="2" hidden="1">КМС!$A:$B,КМС!$4:$8</definedName>
    <definedName name="Z_A4D3EDFF_1616_4999_9CFB_4A791D622F4B_.wvu.PrintTitles" localSheetId="1" hidden="1">МАКС!$A:$B,МАКС!$4:$8</definedName>
    <definedName name="Z_AC004A4D_2EC4_4BEE_88AA_6E7717173BE8_.wvu.Cols" localSheetId="0" hidden="1">ВСЕГО!$C:$F</definedName>
    <definedName name="Z_AC004A4D_2EC4_4BEE_88AA_6E7717173BE8_.wvu.Cols" localSheetId="3" hidden="1">ИГС!$C:$F</definedName>
    <definedName name="Z_AC004A4D_2EC4_4BEE_88AA_6E7717173BE8_.wvu.Cols" localSheetId="2" hidden="1">КМС!$C:$F</definedName>
    <definedName name="Z_AC004A4D_2EC4_4BEE_88AA_6E7717173BE8_.wvu.Cols" localSheetId="1" hidden="1">МАКС!$C:$F</definedName>
    <definedName name="Z_AC004A4D_2EC4_4BEE_88AA_6E7717173BE8_.wvu.PrintArea" localSheetId="0" hidden="1">ВСЕГО!$A$1:$X$158</definedName>
    <definedName name="Z_AC004A4D_2EC4_4BEE_88AA_6E7717173BE8_.wvu.PrintArea" localSheetId="3" hidden="1">ИГС!$A$1:$X$158</definedName>
    <definedName name="Z_AC004A4D_2EC4_4BEE_88AA_6E7717173BE8_.wvu.PrintArea" localSheetId="2" hidden="1">КМС!$A$1:$X$158</definedName>
    <definedName name="Z_AC004A4D_2EC4_4BEE_88AA_6E7717173BE8_.wvu.PrintArea" localSheetId="1" hidden="1">МАКС!$A$1:$X$158</definedName>
    <definedName name="Z_AC004A4D_2EC4_4BEE_88AA_6E7717173BE8_.wvu.PrintTitles" localSheetId="0" hidden="1">ВСЕГО!$A:$B,ВСЕГО!$4:$8</definedName>
    <definedName name="Z_AC004A4D_2EC4_4BEE_88AA_6E7717173BE8_.wvu.PrintTitles" localSheetId="3" hidden="1">ИГС!$A:$B,ИГС!$4:$8</definedName>
    <definedName name="Z_AC004A4D_2EC4_4BEE_88AA_6E7717173BE8_.wvu.PrintTitles" localSheetId="2" hidden="1">КМС!$A:$B,КМС!$4:$8</definedName>
    <definedName name="Z_AC004A4D_2EC4_4BEE_88AA_6E7717173BE8_.wvu.PrintTitles" localSheetId="1" hidden="1">МАКС!$A:$B,МАКС!$4:$8</definedName>
    <definedName name="Z_E6B37C8E_E0DF_49D4_9ADC_526AC3027849_.wvu.Cols" localSheetId="3" hidden="1">ИГС!$C:$F</definedName>
    <definedName name="Z_E6B37C8E_E0DF_49D4_9ADC_526AC3027849_.wvu.Cols" localSheetId="2" hidden="1">КМС!$C:$F</definedName>
    <definedName name="Z_E6B37C8E_E0DF_49D4_9ADC_526AC3027849_.wvu.Cols" localSheetId="1" hidden="1">МАКС!$C:$F</definedName>
    <definedName name="Z_E6B37C8E_E0DF_49D4_9ADC_526AC3027849_.wvu.PrintArea" localSheetId="0" hidden="1">ВСЕГО!$A$1:$X$157</definedName>
    <definedName name="Z_E6B37C8E_E0DF_49D4_9ADC_526AC3027849_.wvu.PrintArea" localSheetId="3" hidden="1">ИГС!$A$1:$X$158</definedName>
    <definedName name="Z_E6B37C8E_E0DF_49D4_9ADC_526AC3027849_.wvu.PrintArea" localSheetId="2" hidden="1">КМС!$A$1:$X$158</definedName>
    <definedName name="Z_E6B37C8E_E0DF_49D4_9ADC_526AC3027849_.wvu.PrintArea" localSheetId="1" hidden="1">МАКС!$A$1:$X$158</definedName>
    <definedName name="Z_E6B37C8E_E0DF_49D4_9ADC_526AC3027849_.wvu.PrintTitles" localSheetId="0" hidden="1">ВСЕГО!$A:$B,ВСЕГО!$4:$8</definedName>
    <definedName name="Z_E6B37C8E_E0DF_49D4_9ADC_526AC3027849_.wvu.PrintTitles" localSheetId="3" hidden="1">ИГС!$A:$B,ИГС!$4:$8</definedName>
    <definedName name="Z_E6B37C8E_E0DF_49D4_9ADC_526AC3027849_.wvu.PrintTitles" localSheetId="2" hidden="1">КМС!$A:$B,КМС!$4:$8</definedName>
    <definedName name="Z_E6B37C8E_E0DF_49D4_9ADC_526AC3027849_.wvu.PrintTitles" localSheetId="1" hidden="1">МАКС!$A:$B,МАКС!$4:$8</definedName>
    <definedName name="Z_EDC71DCB_7AA5_4C5F_98A0_59C6796EDD33_.wvu.Cols" localSheetId="3" hidden="1">ИГС!$C:$F</definedName>
    <definedName name="Z_EDC71DCB_7AA5_4C5F_98A0_59C6796EDD33_.wvu.Cols" localSheetId="2" hidden="1">КМС!$C:$F</definedName>
    <definedName name="Z_EDC71DCB_7AA5_4C5F_98A0_59C6796EDD33_.wvu.Cols" localSheetId="1" hidden="1">МАКС!$C:$F</definedName>
    <definedName name="Z_EDC71DCB_7AA5_4C5F_98A0_59C6796EDD33_.wvu.PrintArea" localSheetId="0" hidden="1">ВСЕГО!$A$1:$X$157</definedName>
    <definedName name="Z_EDC71DCB_7AA5_4C5F_98A0_59C6796EDD33_.wvu.PrintArea" localSheetId="3" hidden="1">ИГС!$A$1:$X$158</definedName>
    <definedName name="Z_EDC71DCB_7AA5_4C5F_98A0_59C6796EDD33_.wvu.PrintArea" localSheetId="2" hidden="1">КМС!$A$1:$X$158</definedName>
    <definedName name="Z_EDC71DCB_7AA5_4C5F_98A0_59C6796EDD33_.wvu.PrintArea" localSheetId="1" hidden="1">МАКС!$A$1:$X$158</definedName>
    <definedName name="Z_EDC71DCB_7AA5_4C5F_98A0_59C6796EDD33_.wvu.PrintTitles" localSheetId="0" hidden="1">ВСЕГО!$A:$B,ВСЕГО!$4:$8</definedName>
    <definedName name="Z_EDC71DCB_7AA5_4C5F_98A0_59C6796EDD33_.wvu.PrintTitles" localSheetId="3" hidden="1">ИГС!$A:$B,ИГС!$4:$8</definedName>
    <definedName name="Z_EDC71DCB_7AA5_4C5F_98A0_59C6796EDD33_.wvu.PrintTitles" localSheetId="2" hidden="1">КМС!$A:$B,КМС!$4:$8</definedName>
    <definedName name="Z_EDC71DCB_7AA5_4C5F_98A0_59C6796EDD33_.wvu.PrintTitles" localSheetId="1" hidden="1">МАКС!$A:$B,МАКС!$4:$8</definedName>
    <definedName name="_xlnm.Print_Titles" localSheetId="0">ВСЕГО!$A:$B,ВСЕГО!$4:$8</definedName>
    <definedName name="_xlnm.Print_Titles" localSheetId="3">ИГС!$A:$B,ИГС!$4:$8</definedName>
    <definedName name="_xlnm.Print_Titles" localSheetId="2">КМС!$A:$B,КМС!$4:$8</definedName>
    <definedName name="_xlnm.Print_Titles" localSheetId="1">МАКС!$A:$B,МАКС!$4:$8</definedName>
    <definedName name="_xlnm.Print_Area" localSheetId="0">ВСЕГО!$A$1:$X$158</definedName>
    <definedName name="_xlnm.Print_Area" localSheetId="3">ИГС!$A$1:$X$158</definedName>
    <definedName name="_xlnm.Print_Area" localSheetId="2">КМС!$A$1:$X$158</definedName>
    <definedName name="_xlnm.Print_Area" localSheetId="1">МАКС!$A$1:$X$158</definedName>
  </definedNames>
  <calcPr calcId="152511" fullPrecision="0"/>
  <customWorkbookViews>
    <customWorkbookView name="Широкова Татьяна Дмитриевна - Личное представление" guid="{E6B37C8E-E0DF-49D4-9ADC-526AC3027849}" mergeInterval="0" personalView="1" maximized="1" xWindow="1" yWindow="1" windowWidth="1916" windowHeight="743" activeSheetId="4"/>
    <customWorkbookView name="Ильина Мария Львовна - Личное представление" guid="{A4D3EDFF-1616-4999-9CFB-4A791D622F4B}" mergeInterval="0" personalView="1" maximized="1" xWindow="-8" yWindow="-8" windowWidth="1936" windowHeight="1056" activeSheetId="2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1" showComments="commIndAndComment"/>
    <customWorkbookView name="RUSLAND - Личное представление" guid="{0168BEDE-44AA-4177-A162-3293F5ED13C9}" mergeInterval="0" personalView="1" maximized="1" xWindow="-8" yWindow="-8" windowWidth="1696" windowHeight="1026" activeSheetId="1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2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4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1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54" i="4" l="1"/>
  <c r="CA54" i="4" s="1"/>
  <c r="BJ54" i="4"/>
  <c r="BI54" i="4" s="1"/>
  <c r="AR54" i="4"/>
  <c r="AQ54" i="4" s="1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CL54" i="3"/>
  <c r="CK54" i="3"/>
  <c r="CB54" i="3"/>
  <c r="BJ54" i="3"/>
  <c r="BI54" i="3" s="1"/>
  <c r="AR54" i="3"/>
  <c r="AQ54" i="3" s="1"/>
  <c r="AJ54" i="3"/>
  <c r="AI54" i="3"/>
  <c r="Z54" i="3"/>
  <c r="Y54" i="3" s="1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CB54" i="2"/>
  <c r="CA54" i="2" s="1"/>
  <c r="BJ54" i="2"/>
  <c r="BI54" i="2" s="1"/>
  <c r="AR54" i="2"/>
  <c r="AQ54" i="2" s="1"/>
  <c r="Z54" i="2"/>
  <c r="Y54" i="2" s="1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AF134" i="2"/>
  <c r="H54" i="3" l="1"/>
  <c r="G54" i="3" s="1"/>
  <c r="CA54" i="3"/>
  <c r="H54" i="4"/>
  <c r="G54" i="4" s="1"/>
  <c r="H54" i="2"/>
  <c r="G54" i="2" s="1"/>
  <c r="CB86" i="4"/>
  <c r="CA86" i="4" s="1"/>
  <c r="BJ86" i="4"/>
  <c r="BI86" i="4" s="1"/>
  <c r="AR86" i="4"/>
  <c r="AQ86" i="4" s="1"/>
  <c r="R86" i="4"/>
  <c r="Z86" i="4"/>
  <c r="Y86" i="4" s="1"/>
  <c r="X86" i="4"/>
  <c r="W86" i="4"/>
  <c r="V86" i="4"/>
  <c r="U86" i="4"/>
  <c r="T86" i="4"/>
  <c r="S86" i="4"/>
  <c r="Q86" i="4"/>
  <c r="P86" i="4"/>
  <c r="O86" i="4"/>
  <c r="N86" i="4"/>
  <c r="M86" i="4"/>
  <c r="L86" i="4"/>
  <c r="K86" i="4"/>
  <c r="J86" i="4"/>
  <c r="I86" i="4"/>
  <c r="CL86" i="3"/>
  <c r="CB86" i="3"/>
  <c r="BJ86" i="3"/>
  <c r="BI86" i="3" s="1"/>
  <c r="AR86" i="3"/>
  <c r="AQ86" i="3" s="1"/>
  <c r="AJ86" i="3"/>
  <c r="R86" i="3" s="1"/>
  <c r="Z86" i="3"/>
  <c r="X86" i="3"/>
  <c r="W86" i="3"/>
  <c r="V86" i="3"/>
  <c r="U86" i="3"/>
  <c r="T86" i="3"/>
  <c r="S86" i="3"/>
  <c r="Q86" i="3"/>
  <c r="P86" i="3"/>
  <c r="O86" i="3"/>
  <c r="N86" i="3"/>
  <c r="M86" i="3"/>
  <c r="L86" i="3"/>
  <c r="K86" i="3"/>
  <c r="J86" i="3"/>
  <c r="I86" i="3"/>
  <c r="H86" i="3" l="1"/>
  <c r="CA86" i="3"/>
  <c r="H86" i="4"/>
  <c r="G86" i="4" s="1"/>
  <c r="G86" i="3"/>
  <c r="Y86" i="3"/>
  <c r="CB116" i="4"/>
  <c r="CA116" i="4" s="1"/>
  <c r="BJ116" i="4"/>
  <c r="BI116" i="4" s="1"/>
  <c r="AR116" i="4"/>
  <c r="AQ116" i="4" s="1"/>
  <c r="Z116" i="4"/>
  <c r="Y116" i="4" s="1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CB116" i="3"/>
  <c r="CA116" i="3" s="1"/>
  <c r="BJ116" i="3"/>
  <c r="BI116" i="3" s="1"/>
  <c r="AR116" i="3"/>
  <c r="AQ116" i="3" s="1"/>
  <c r="Z116" i="3"/>
  <c r="Y116" i="3" s="1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CB116" i="2"/>
  <c r="CA116" i="2" s="1"/>
  <c r="BJ116" i="2"/>
  <c r="BI116" i="2" s="1"/>
  <c r="AR116" i="2"/>
  <c r="AQ116" i="2" s="1"/>
  <c r="Z116" i="2"/>
  <c r="Y116" i="2" s="1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CB68" i="4"/>
  <c r="CA68" i="4" s="1"/>
  <c r="BJ68" i="4"/>
  <c r="BI68" i="4" s="1"/>
  <c r="AR68" i="4"/>
  <c r="AQ68" i="4" s="1"/>
  <c r="Z68" i="4"/>
  <c r="Y68" i="4" s="1"/>
  <c r="CB68" i="3"/>
  <c r="CA68" i="3" s="1"/>
  <c r="BJ68" i="3"/>
  <c r="BI68" i="3" s="1"/>
  <c r="AR68" i="3"/>
  <c r="AQ68" i="3" s="1"/>
  <c r="AC68" i="3"/>
  <c r="Z68" i="3"/>
  <c r="Y68" i="3" s="1"/>
  <c r="CB68" i="2"/>
  <c r="CA68" i="2" s="1"/>
  <c r="BJ68" i="2"/>
  <c r="BI68" i="2" s="1"/>
  <c r="AR68" i="2"/>
  <c r="AQ68" i="2" s="1"/>
  <c r="Z68" i="2"/>
  <c r="Y68" i="2" s="1"/>
  <c r="H116" i="3" l="1"/>
  <c r="G116" i="3" s="1"/>
  <c r="H116" i="2"/>
  <c r="G116" i="2" s="1"/>
  <c r="H116" i="4"/>
  <c r="G116" i="4" s="1"/>
  <c r="CB130" i="4"/>
  <c r="CA130" i="4" s="1"/>
  <c r="BJ130" i="4"/>
  <c r="BI130" i="4" s="1"/>
  <c r="AR130" i="4"/>
  <c r="AQ130" i="4" s="1"/>
  <c r="Z130" i="4"/>
  <c r="Y130" i="4" s="1"/>
  <c r="CB130" i="3"/>
  <c r="CA130" i="3" s="1"/>
  <c r="BJ130" i="3"/>
  <c r="BI130" i="3" s="1"/>
  <c r="AR130" i="3"/>
  <c r="AQ130" i="3" s="1"/>
  <c r="Z130" i="3"/>
  <c r="Y130" i="3" s="1"/>
  <c r="CB130" i="2"/>
  <c r="CA130" i="2" s="1"/>
  <c r="BJ130" i="2"/>
  <c r="BI130" i="2" s="1"/>
  <c r="AR130" i="2"/>
  <c r="AQ130" i="2" s="1"/>
  <c r="Z130" i="2"/>
  <c r="Y130" i="2" s="1"/>
  <c r="CJ91" i="4" l="1"/>
  <c r="CH91" i="4"/>
  <c r="CB91" i="4" s="1"/>
  <c r="CA91" i="4" s="1"/>
  <c r="BJ91" i="4"/>
  <c r="BI91" i="4" s="1"/>
  <c r="AR91" i="4"/>
  <c r="AQ91" i="4" s="1"/>
  <c r="AH91" i="4"/>
  <c r="AF91" i="4"/>
  <c r="Z91" i="4" s="1"/>
  <c r="Y91" i="4" s="1"/>
  <c r="CJ91" i="3"/>
  <c r="CH91" i="3"/>
  <c r="CB91" i="3" s="1"/>
  <c r="BJ91" i="3"/>
  <c r="BI91" i="3" s="1"/>
  <c r="AR91" i="3"/>
  <c r="AQ91" i="3" s="1"/>
  <c r="AH91" i="3"/>
  <c r="AF91" i="3"/>
  <c r="Z91" i="3" s="1"/>
  <c r="Z91" i="2"/>
  <c r="Y91" i="2" s="1"/>
  <c r="AR91" i="2"/>
  <c r="AQ91" i="2" s="1"/>
  <c r="BJ91" i="2"/>
  <c r="BI91" i="2" s="1"/>
  <c r="CB91" i="2"/>
  <c r="CA91" i="2" s="1"/>
  <c r="Y91" i="3" l="1"/>
  <c r="CA91" i="3"/>
  <c r="CB57" i="3"/>
  <c r="CA57" i="3" s="1"/>
  <c r="BJ57" i="3"/>
  <c r="BI57" i="3" s="1"/>
  <c r="AR57" i="3"/>
  <c r="AQ57" i="3" s="1"/>
  <c r="Z57" i="3"/>
  <c r="Y57" i="3" s="1"/>
  <c r="CB57" i="2"/>
  <c r="CA57" i="2" s="1"/>
  <c r="BJ57" i="2"/>
  <c r="BI57" i="2" s="1"/>
  <c r="AR57" i="2"/>
  <c r="AQ57" i="2" s="1"/>
  <c r="Z57" i="2"/>
  <c r="Y57" i="2" s="1"/>
  <c r="CB89" i="4" l="1"/>
  <c r="CA89" i="4" s="1"/>
  <c r="BJ89" i="4"/>
  <c r="BI89" i="4" s="1"/>
  <c r="AR89" i="4"/>
  <c r="AQ89" i="4" s="1"/>
  <c r="Z89" i="4"/>
  <c r="Y89" i="4" s="1"/>
  <c r="CB89" i="3"/>
  <c r="CA89" i="3" s="1"/>
  <c r="BJ89" i="3"/>
  <c r="BI89" i="3" s="1"/>
  <c r="AR89" i="3"/>
  <c r="AQ89" i="3" s="1"/>
  <c r="Z89" i="3"/>
  <c r="Y89" i="3" s="1"/>
  <c r="CB89" i="2"/>
  <c r="CA89" i="2" s="1"/>
  <c r="BJ89" i="2"/>
  <c r="BI89" i="2" s="1"/>
  <c r="AR89" i="2"/>
  <c r="AQ89" i="2" s="1"/>
  <c r="Z89" i="2"/>
  <c r="Y89" i="2" s="1"/>
  <c r="R126" i="4" l="1"/>
  <c r="CB26" i="4" l="1"/>
  <c r="CA26" i="4"/>
  <c r="BJ26" i="4"/>
  <c r="BI26" i="4" s="1"/>
  <c r="AR26" i="4"/>
  <c r="AQ26" i="4" s="1"/>
  <c r="Z26" i="4"/>
  <c r="Y26" i="4" s="1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CB26" i="3"/>
  <c r="CA26" i="3" s="1"/>
  <c r="BJ26" i="3"/>
  <c r="BI26" i="3" s="1"/>
  <c r="AR26" i="3"/>
  <c r="AQ26" i="3" s="1"/>
  <c r="Z26" i="3"/>
  <c r="Y26" i="3" s="1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H26" i="3" s="1"/>
  <c r="G26" i="3" s="1"/>
  <c r="I26" i="3"/>
  <c r="CB26" i="2"/>
  <c r="CA26" i="2" s="1"/>
  <c r="BJ26" i="2"/>
  <c r="BI26" i="2" s="1"/>
  <c r="AR26" i="2"/>
  <c r="AQ26" i="2" s="1"/>
  <c r="Z26" i="2"/>
  <c r="Y26" i="2" s="1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 l="1"/>
  <c r="G26" i="2" s="1"/>
  <c r="H26" i="4"/>
  <c r="G26" i="4" s="1"/>
  <c r="CB66" i="4"/>
  <c r="CA66" i="4" s="1"/>
  <c r="BJ66" i="4"/>
  <c r="BI66" i="4" s="1"/>
  <c r="AR66" i="4"/>
  <c r="AQ66" i="4" s="1"/>
  <c r="AJ66" i="4"/>
  <c r="Z66" i="4"/>
  <c r="Y66" i="4" s="1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CL66" i="3"/>
  <c r="CB66" i="3"/>
  <c r="BJ66" i="3"/>
  <c r="BI66" i="3" s="1"/>
  <c r="AR66" i="3"/>
  <c r="AQ66" i="3" s="1"/>
  <c r="AJ66" i="3"/>
  <c r="R66" i="3" s="1"/>
  <c r="Z66" i="3"/>
  <c r="X66" i="3"/>
  <c r="W66" i="3"/>
  <c r="V66" i="3"/>
  <c r="U66" i="3"/>
  <c r="T66" i="3"/>
  <c r="S66" i="3"/>
  <c r="Q66" i="3"/>
  <c r="P66" i="3"/>
  <c r="O66" i="3"/>
  <c r="N66" i="3"/>
  <c r="M66" i="3"/>
  <c r="L66" i="3"/>
  <c r="K66" i="3"/>
  <c r="J66" i="3"/>
  <c r="I66" i="3"/>
  <c r="CB66" i="2"/>
  <c r="CA66" i="2" s="1"/>
  <c r="BJ66" i="2"/>
  <c r="BI66" i="2" s="1"/>
  <c r="AR66" i="2"/>
  <c r="AQ66" i="2" s="1"/>
  <c r="Z66" i="2"/>
  <c r="Y66" i="2" s="1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CB76" i="4"/>
  <c r="CA76" i="4" s="1"/>
  <c r="BJ76" i="4"/>
  <c r="BI76" i="4" s="1"/>
  <c r="AR76" i="4"/>
  <c r="AQ76" i="4" s="1"/>
  <c r="AH76" i="4"/>
  <c r="AG76" i="4"/>
  <c r="O76" i="4" s="1"/>
  <c r="Z76" i="4"/>
  <c r="Y76" i="4" s="1"/>
  <c r="X76" i="4"/>
  <c r="W76" i="4"/>
  <c r="V76" i="4"/>
  <c r="U76" i="4"/>
  <c r="T76" i="4"/>
  <c r="S76" i="4"/>
  <c r="R76" i="4"/>
  <c r="Q76" i="4"/>
  <c r="P76" i="4"/>
  <c r="N76" i="4"/>
  <c r="M76" i="4"/>
  <c r="L76" i="4"/>
  <c r="K76" i="4"/>
  <c r="J76" i="4"/>
  <c r="I76" i="4"/>
  <c r="CB76" i="3"/>
  <c r="CA76" i="3" s="1"/>
  <c r="BJ76" i="3"/>
  <c r="BI76" i="3" s="1"/>
  <c r="AR76" i="3"/>
  <c r="AQ76" i="3" s="1"/>
  <c r="AJ76" i="3"/>
  <c r="R76" i="3" s="1"/>
  <c r="AI76" i="3"/>
  <c r="AH76" i="3"/>
  <c r="P76" i="3" s="1"/>
  <c r="AG76" i="3"/>
  <c r="Z76" i="3"/>
  <c r="X76" i="3"/>
  <c r="W76" i="3"/>
  <c r="V76" i="3"/>
  <c r="U76" i="3"/>
  <c r="T76" i="3"/>
  <c r="S76" i="3"/>
  <c r="Q76" i="3"/>
  <c r="O76" i="3"/>
  <c r="N76" i="3"/>
  <c r="M76" i="3"/>
  <c r="L76" i="3"/>
  <c r="H76" i="3" s="1"/>
  <c r="K76" i="3"/>
  <c r="J76" i="3"/>
  <c r="I76" i="3"/>
  <c r="I76" i="2"/>
  <c r="J76" i="2"/>
  <c r="K76" i="2"/>
  <c r="L76" i="2"/>
  <c r="M76" i="2"/>
  <c r="N76" i="2"/>
  <c r="S76" i="2"/>
  <c r="T76" i="2"/>
  <c r="U76" i="2"/>
  <c r="V76" i="2"/>
  <c r="W76" i="2"/>
  <c r="X76" i="2"/>
  <c r="Z76" i="2"/>
  <c r="AG76" i="2"/>
  <c r="O76" i="2" s="1"/>
  <c r="AH76" i="2"/>
  <c r="P76" i="2" s="1"/>
  <c r="AI76" i="2"/>
  <c r="Q76" i="2" s="1"/>
  <c r="AJ76" i="2"/>
  <c r="R76" i="2" s="1"/>
  <c r="AR76" i="2"/>
  <c r="AQ76" i="2" s="1"/>
  <c r="BJ76" i="2"/>
  <c r="BI76" i="2" s="1"/>
  <c r="CB76" i="2"/>
  <c r="CA76" i="2" s="1"/>
  <c r="Y76" i="2" l="1"/>
  <c r="G76" i="3"/>
  <c r="Y76" i="3"/>
  <c r="Y66" i="3"/>
  <c r="CA66" i="3"/>
  <c r="H76" i="4"/>
  <c r="H66" i="4"/>
  <c r="G66" i="4" s="1"/>
  <c r="G76" i="4"/>
  <c r="H66" i="3"/>
  <c r="G66" i="3" s="1"/>
  <c r="H76" i="2"/>
  <c r="G76" i="2" s="1"/>
  <c r="H66" i="2"/>
  <c r="G66" i="2" s="1"/>
  <c r="CL10" i="2"/>
  <c r="CK10" i="2"/>
  <c r="CB10" i="2"/>
  <c r="CA10" i="2" s="1"/>
  <c r="BJ10" i="2"/>
  <c r="BI10" i="2" s="1"/>
  <c r="AR10" i="2"/>
  <c r="AQ10" i="2" s="1"/>
  <c r="AJ10" i="2"/>
  <c r="AI10" i="2"/>
  <c r="Z10" i="2"/>
  <c r="Y10" i="2" s="1"/>
  <c r="X10" i="2"/>
  <c r="W10" i="2"/>
  <c r="V10" i="2"/>
  <c r="U10" i="2"/>
  <c r="T10" i="2"/>
  <c r="S10" i="2"/>
  <c r="Q10" i="2"/>
  <c r="P10" i="2"/>
  <c r="O10" i="2"/>
  <c r="N10" i="2"/>
  <c r="M10" i="2"/>
  <c r="L10" i="2"/>
  <c r="K10" i="2"/>
  <c r="J10" i="2"/>
  <c r="I10" i="2"/>
  <c r="CB86" i="2"/>
  <c r="CA86" i="2" s="1"/>
  <c r="BJ86" i="2"/>
  <c r="BI86" i="2" s="1"/>
  <c r="AR86" i="2"/>
  <c r="AQ86" i="2" s="1"/>
  <c r="Z86" i="2"/>
  <c r="Y86" i="2" s="1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CL79" i="4"/>
  <c r="CK79" i="4"/>
  <c r="CB79" i="4"/>
  <c r="BT79" i="4"/>
  <c r="BS79" i="4"/>
  <c r="Q79" i="4" s="1"/>
  <c r="BJ79" i="4"/>
  <c r="BI79" i="4" s="1"/>
  <c r="BB79" i="4"/>
  <c r="BA79" i="4"/>
  <c r="AR79" i="4"/>
  <c r="AQ79" i="4" s="1"/>
  <c r="AJ79" i="4"/>
  <c r="AI79" i="4"/>
  <c r="Z79" i="4"/>
  <c r="X79" i="4"/>
  <c r="W79" i="4"/>
  <c r="V79" i="4"/>
  <c r="U79" i="4"/>
  <c r="T79" i="4"/>
  <c r="S79" i="4"/>
  <c r="P79" i="4"/>
  <c r="O79" i="4"/>
  <c r="N79" i="4"/>
  <c r="M79" i="4"/>
  <c r="L79" i="4"/>
  <c r="K79" i="4"/>
  <c r="J79" i="4"/>
  <c r="H79" i="4" s="1"/>
  <c r="I79" i="4"/>
  <c r="CL79" i="3"/>
  <c r="CK79" i="3"/>
  <c r="CB79" i="3"/>
  <c r="CA79" i="3" s="1"/>
  <c r="BT79" i="3"/>
  <c r="BJ79" i="3"/>
  <c r="BI79" i="3" s="1"/>
  <c r="BB79" i="3"/>
  <c r="BA79" i="3"/>
  <c r="AR79" i="3"/>
  <c r="AJ79" i="3"/>
  <c r="AI79" i="3"/>
  <c r="Z79" i="3"/>
  <c r="Y79" i="3" s="1"/>
  <c r="X79" i="3"/>
  <c r="W79" i="3"/>
  <c r="V79" i="3"/>
  <c r="U79" i="3"/>
  <c r="T79" i="3"/>
  <c r="S79" i="3"/>
  <c r="R79" i="3"/>
  <c r="P79" i="3"/>
  <c r="O79" i="3"/>
  <c r="N79" i="3"/>
  <c r="M79" i="3"/>
  <c r="L79" i="3"/>
  <c r="K79" i="3"/>
  <c r="J79" i="3"/>
  <c r="I79" i="3"/>
  <c r="CL79" i="2"/>
  <c r="CK79" i="2"/>
  <c r="Q79" i="2" s="1"/>
  <c r="CB79" i="2"/>
  <c r="BJ79" i="2"/>
  <c r="BI79" i="2" s="1"/>
  <c r="AR79" i="2"/>
  <c r="AQ79" i="2" s="1"/>
  <c r="AJ79" i="2"/>
  <c r="R79" i="2" s="1"/>
  <c r="Z79" i="2"/>
  <c r="Y79" i="2" s="1"/>
  <c r="X79" i="2"/>
  <c r="W79" i="2"/>
  <c r="V79" i="2"/>
  <c r="U79" i="2"/>
  <c r="T79" i="2"/>
  <c r="S79" i="2"/>
  <c r="P79" i="2"/>
  <c r="O79" i="2"/>
  <c r="N79" i="2"/>
  <c r="M79" i="2"/>
  <c r="L79" i="2"/>
  <c r="K79" i="2"/>
  <c r="J79" i="2"/>
  <c r="I79" i="2"/>
  <c r="AR78" i="2"/>
  <c r="Z78" i="2"/>
  <c r="Y78" i="2" s="1"/>
  <c r="X78" i="2"/>
  <c r="X77" i="2"/>
  <c r="W78" i="2"/>
  <c r="W77" i="2"/>
  <c r="R78" i="2"/>
  <c r="R77" i="2"/>
  <c r="Q78" i="2"/>
  <c r="Q77" i="2"/>
  <c r="P78" i="2"/>
  <c r="O78" i="2"/>
  <c r="N78" i="2"/>
  <c r="M78" i="2"/>
  <c r="L78" i="2"/>
  <c r="K78" i="2"/>
  <c r="J78" i="2"/>
  <c r="I78" i="2"/>
  <c r="L13" i="2"/>
  <c r="L12" i="2"/>
  <c r="L11" i="2"/>
  <c r="K13" i="2"/>
  <c r="K12" i="2"/>
  <c r="K11" i="2"/>
  <c r="I84" i="2"/>
  <c r="I83" i="2"/>
  <c r="I82" i="2"/>
  <c r="I81" i="2"/>
  <c r="I80" i="2"/>
  <c r="Q79" i="3" l="1"/>
  <c r="R79" i="4"/>
  <c r="G79" i="4" s="1"/>
  <c r="CA79" i="2"/>
  <c r="Y79" i="4"/>
  <c r="AQ79" i="3"/>
  <c r="CA79" i="4"/>
  <c r="R10" i="2"/>
  <c r="H10" i="2"/>
  <c r="G10" i="2" s="1"/>
  <c r="H79" i="2"/>
  <c r="G79" i="2" s="1"/>
  <c r="H86" i="2"/>
  <c r="G86" i="2" s="1"/>
  <c r="H79" i="3"/>
  <c r="G79" i="3" s="1"/>
  <c r="H78" i="2"/>
  <c r="G78" i="2" s="1"/>
  <c r="CB31" i="4" l="1"/>
  <c r="CA31" i="4" s="1"/>
  <c r="BJ31" i="4"/>
  <c r="BI31" i="4" s="1"/>
  <c r="AR31" i="4"/>
  <c r="AQ31" i="4" s="1"/>
  <c r="AH31" i="4"/>
  <c r="AG31" i="4"/>
  <c r="Z31" i="4"/>
  <c r="Y31" i="4" s="1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CB31" i="3"/>
  <c r="CA31" i="3" s="1"/>
  <c r="BJ31" i="3"/>
  <c r="BI31" i="3" s="1"/>
  <c r="AR31" i="3"/>
  <c r="AQ31" i="3" s="1"/>
  <c r="AH31" i="3"/>
  <c r="P31" i="3" s="1"/>
  <c r="AG31" i="3"/>
  <c r="Z31" i="3"/>
  <c r="X31" i="3"/>
  <c r="W31" i="3"/>
  <c r="V31" i="3"/>
  <c r="U31" i="3"/>
  <c r="T31" i="3"/>
  <c r="S31" i="3"/>
  <c r="R31" i="3"/>
  <c r="Q31" i="3"/>
  <c r="O31" i="3"/>
  <c r="N31" i="3"/>
  <c r="M31" i="3"/>
  <c r="L31" i="3"/>
  <c r="K31" i="3"/>
  <c r="J31" i="3"/>
  <c r="I31" i="3"/>
  <c r="CB31" i="2"/>
  <c r="CA31" i="2" s="1"/>
  <c r="BJ31" i="2"/>
  <c r="BI31" i="2" s="1"/>
  <c r="AR31" i="2"/>
  <c r="AQ31" i="2" s="1"/>
  <c r="AH31" i="2"/>
  <c r="AG31" i="2"/>
  <c r="Z31" i="2"/>
  <c r="Y31" i="2" s="1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Y31" i="3" l="1"/>
  <c r="H31" i="2"/>
  <c r="G31" i="2" s="1"/>
  <c r="H31" i="4"/>
  <c r="G31" i="4" s="1"/>
  <c r="H31" i="3"/>
  <c r="G31" i="3" s="1"/>
  <c r="AH117" i="4"/>
  <c r="AH117" i="3"/>
  <c r="CJ117" i="3"/>
  <c r="H168" i="1" l="1"/>
  <c r="CB50" i="4"/>
  <c r="CA50" i="4" s="1"/>
  <c r="BJ50" i="4"/>
  <c r="BI50" i="4" s="1"/>
  <c r="AR50" i="4"/>
  <c r="AQ50" i="4" s="1"/>
  <c r="Z50" i="4"/>
  <c r="Y50" i="4" s="1"/>
  <c r="CB50" i="3"/>
  <c r="CA50" i="3" s="1"/>
  <c r="BJ50" i="3"/>
  <c r="BI50" i="3" s="1"/>
  <c r="AR50" i="3"/>
  <c r="AQ50" i="3" s="1"/>
  <c r="Z50" i="3"/>
  <c r="Y50" i="3" s="1"/>
  <c r="CB50" i="2"/>
  <c r="CA50" i="2" s="1"/>
  <c r="BJ50" i="2"/>
  <c r="BI50" i="2" s="1"/>
  <c r="AR50" i="2"/>
  <c r="AQ50" i="2" s="1"/>
  <c r="Z50" i="2"/>
  <c r="Y50" i="2" s="1"/>
  <c r="CB100" i="4" l="1"/>
  <c r="CA100" i="4" s="1"/>
  <c r="BJ100" i="4"/>
  <c r="BI100" i="4" s="1"/>
  <c r="AR100" i="4"/>
  <c r="AQ100" i="4" s="1"/>
  <c r="Z100" i="4"/>
  <c r="Y100" i="4" s="1"/>
  <c r="CB100" i="3"/>
  <c r="CA100" i="3" s="1"/>
  <c r="BJ100" i="3"/>
  <c r="BI100" i="3" s="1"/>
  <c r="AR100" i="3"/>
  <c r="AQ100" i="3" s="1"/>
  <c r="Z100" i="3"/>
  <c r="Y100" i="3" s="1"/>
  <c r="CB100" i="2"/>
  <c r="CA100" i="2" s="1"/>
  <c r="BJ100" i="2"/>
  <c r="BI100" i="2" s="1"/>
  <c r="AR100" i="2"/>
  <c r="AQ100" i="2" s="1"/>
  <c r="Z100" i="2"/>
  <c r="Y100" i="2" s="1"/>
  <c r="Z134" i="2" l="1"/>
  <c r="Y134" i="2" s="1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CB58" i="4"/>
  <c r="CA58" i="4" s="1"/>
  <c r="BJ58" i="4"/>
  <c r="BI58" i="4" s="1"/>
  <c r="AR58" i="4"/>
  <c r="AQ58" i="4" s="1"/>
  <c r="Z58" i="4"/>
  <c r="Y58" i="4" s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P134" i="1"/>
  <c r="AO134" i="1"/>
  <c r="AN134" i="1"/>
  <c r="V134" i="1" s="1"/>
  <c r="AM134" i="1"/>
  <c r="AL134" i="1"/>
  <c r="AK134" i="1"/>
  <c r="AJ134" i="1"/>
  <c r="R134" i="1" s="1"/>
  <c r="AI134" i="1"/>
  <c r="AH134" i="1"/>
  <c r="AG134" i="1"/>
  <c r="AF134" i="1"/>
  <c r="N134" i="1" s="1"/>
  <c r="AE134" i="1"/>
  <c r="M134" i="1" s="1"/>
  <c r="AD134" i="1"/>
  <c r="L134" i="1" s="1"/>
  <c r="AC134" i="1"/>
  <c r="AB134" i="1"/>
  <c r="AA134" i="1"/>
  <c r="CB58" i="3"/>
  <c r="CA58" i="3" s="1"/>
  <c r="BJ58" i="3"/>
  <c r="BI58" i="3" s="1"/>
  <c r="AR58" i="3"/>
  <c r="AQ58" i="3" s="1"/>
  <c r="Z58" i="3"/>
  <c r="Y58" i="3" s="1"/>
  <c r="CB58" i="2"/>
  <c r="CA58" i="2" s="1"/>
  <c r="BJ58" i="2"/>
  <c r="BI58" i="2" s="1"/>
  <c r="AR58" i="2"/>
  <c r="AQ58" i="2" s="1"/>
  <c r="Z58" i="2"/>
  <c r="Y58" i="2" s="1"/>
  <c r="T134" i="1" l="1"/>
  <c r="X134" i="1"/>
  <c r="U134" i="1"/>
  <c r="AR134" i="1"/>
  <c r="AQ134" i="1" s="1"/>
  <c r="CB134" i="1"/>
  <c r="CA134" i="1" s="1"/>
  <c r="I134" i="1"/>
  <c r="P134" i="1"/>
  <c r="O134" i="1"/>
  <c r="S134" i="1"/>
  <c r="Q134" i="1"/>
  <c r="W134" i="1"/>
  <c r="Z134" i="1"/>
  <c r="Y134" i="1" s="1"/>
  <c r="K134" i="1"/>
  <c r="BJ134" i="1"/>
  <c r="BI134" i="1" s="1"/>
  <c r="H134" i="2"/>
  <c r="G134" i="2" s="1"/>
  <c r="J134" i="1"/>
  <c r="H134" i="1" s="1"/>
  <c r="G134" i="1" l="1"/>
  <c r="CB11" i="4"/>
  <c r="CA11" i="4" s="1"/>
  <c r="BJ11" i="4"/>
  <c r="BI11" i="4" s="1"/>
  <c r="AR11" i="4"/>
  <c r="AQ11" i="4" s="1"/>
  <c r="Z11" i="4"/>
  <c r="Y11" i="4" s="1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CB11" i="3"/>
  <c r="CA11" i="3" s="1"/>
  <c r="BJ11" i="3"/>
  <c r="BI11" i="3" s="1"/>
  <c r="AR11" i="3"/>
  <c r="AQ11" i="3" s="1"/>
  <c r="Z11" i="3"/>
  <c r="Y11" i="3" s="1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CB11" i="2"/>
  <c r="CA11" i="2" s="1"/>
  <c r="BJ11" i="2"/>
  <c r="BI11" i="2" s="1"/>
  <c r="AR11" i="2"/>
  <c r="AQ11" i="2" s="1"/>
  <c r="Z11" i="2"/>
  <c r="Y11" i="2" s="1"/>
  <c r="X11" i="2"/>
  <c r="W11" i="2"/>
  <c r="V11" i="2"/>
  <c r="U11" i="2"/>
  <c r="T11" i="2"/>
  <c r="S11" i="2"/>
  <c r="R11" i="2"/>
  <c r="Q11" i="2"/>
  <c r="P11" i="2"/>
  <c r="O11" i="2"/>
  <c r="N11" i="2"/>
  <c r="M11" i="2"/>
  <c r="J11" i="2"/>
  <c r="I11" i="2"/>
  <c r="H11" i="2" l="1"/>
  <c r="G11" i="2" s="1"/>
  <c r="H11" i="3"/>
  <c r="G11" i="3" s="1"/>
  <c r="H11" i="4"/>
  <c r="G11" i="4" s="1"/>
  <c r="CB45" i="4"/>
  <c r="CA45" i="4" s="1"/>
  <c r="BJ45" i="4"/>
  <c r="BI45" i="4" s="1"/>
  <c r="AR45" i="4"/>
  <c r="AQ45" i="4" s="1"/>
  <c r="Z45" i="4"/>
  <c r="Y45" i="4" s="1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CB45" i="3"/>
  <c r="CA45" i="3" s="1"/>
  <c r="BJ45" i="3"/>
  <c r="BI45" i="3" s="1"/>
  <c r="AR45" i="3"/>
  <c r="AQ45" i="3" s="1"/>
  <c r="Z45" i="3"/>
  <c r="Y45" i="3" s="1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 l="1"/>
  <c r="G45" i="3" s="1"/>
  <c r="H45" i="4"/>
  <c r="G45" i="4" s="1"/>
  <c r="CB45" i="2"/>
  <c r="CA45" i="2" s="1"/>
  <c r="BJ45" i="2"/>
  <c r="BI45" i="2" s="1"/>
  <c r="AR45" i="2"/>
  <c r="AQ45" i="2" s="1"/>
  <c r="Z45" i="2"/>
  <c r="Y45" i="2" s="1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 l="1"/>
  <c r="G45" i="2" s="1"/>
  <c r="CL101" i="4" l="1"/>
  <c r="CK101" i="4"/>
  <c r="CB101" i="4"/>
  <c r="BJ101" i="4"/>
  <c r="BI101" i="4" s="1"/>
  <c r="AR101" i="4"/>
  <c r="AQ101" i="4" s="1"/>
  <c r="AJ101" i="4"/>
  <c r="AI101" i="4"/>
  <c r="Z101" i="4"/>
  <c r="CL101" i="3"/>
  <c r="CB101" i="3"/>
  <c r="CA101" i="3" s="1"/>
  <c r="BT101" i="3"/>
  <c r="BS101" i="3"/>
  <c r="BJ101" i="3"/>
  <c r="BA101" i="3"/>
  <c r="AR101" i="3"/>
  <c r="AQ101" i="3" s="1"/>
  <c r="AJ101" i="3"/>
  <c r="AI101" i="3"/>
  <c r="Z101" i="3"/>
  <c r="CL101" i="2"/>
  <c r="CB101" i="2"/>
  <c r="CA101" i="2" s="1"/>
  <c r="BT101" i="2"/>
  <c r="BS101" i="2"/>
  <c r="BJ101" i="2"/>
  <c r="BI101" i="2" s="1"/>
  <c r="BA101" i="2"/>
  <c r="AR101" i="2"/>
  <c r="AQ101" i="2" s="1"/>
  <c r="AJ101" i="2"/>
  <c r="AI101" i="2"/>
  <c r="Z101" i="2"/>
  <c r="Y101" i="2" s="1"/>
  <c r="BI101" i="3" l="1"/>
  <c r="Y101" i="3"/>
  <c r="CA101" i="4"/>
  <c r="Y101" i="4"/>
  <c r="AJ158" i="2"/>
  <c r="AI158" i="2"/>
  <c r="CR148" i="1" l="1"/>
  <c r="CR149" i="1"/>
  <c r="CR150" i="1"/>
  <c r="CR151" i="1"/>
  <c r="CR152" i="1"/>
  <c r="CR153" i="1"/>
  <c r="CR154" i="1"/>
  <c r="CR155" i="1"/>
  <c r="CR156" i="1"/>
  <c r="CR157" i="1"/>
  <c r="CQ148" i="1"/>
  <c r="CQ149" i="1"/>
  <c r="CQ150" i="1"/>
  <c r="CQ151" i="1"/>
  <c r="CQ152" i="1"/>
  <c r="CQ153" i="1"/>
  <c r="CQ154" i="1"/>
  <c r="CQ155" i="1"/>
  <c r="CQ156" i="1"/>
  <c r="CQ157" i="1"/>
  <c r="CP148" i="1"/>
  <c r="CP149" i="1"/>
  <c r="CP150" i="1"/>
  <c r="CP151" i="1"/>
  <c r="CP152" i="1"/>
  <c r="CP153" i="1"/>
  <c r="CP154" i="1"/>
  <c r="CP155" i="1"/>
  <c r="CP156" i="1"/>
  <c r="CO148" i="1"/>
  <c r="CO149" i="1"/>
  <c r="CO150" i="1"/>
  <c r="CO151" i="1"/>
  <c r="CO152" i="1"/>
  <c r="CO153" i="1"/>
  <c r="CO154" i="1"/>
  <c r="CO155" i="1"/>
  <c r="CO156" i="1"/>
  <c r="CN148" i="1"/>
  <c r="CN149" i="1"/>
  <c r="CN150" i="1"/>
  <c r="CN151" i="1"/>
  <c r="CN152" i="1"/>
  <c r="CN153" i="1"/>
  <c r="CN154" i="1"/>
  <c r="CN155" i="1"/>
  <c r="CN156" i="1"/>
  <c r="CM148" i="1"/>
  <c r="CM149" i="1"/>
  <c r="CM150" i="1"/>
  <c r="CM151" i="1"/>
  <c r="CM152" i="1"/>
  <c r="CM153" i="1"/>
  <c r="CM154" i="1"/>
  <c r="CM155" i="1"/>
  <c r="CM156" i="1"/>
  <c r="CL148" i="1"/>
  <c r="CL149" i="1"/>
  <c r="CL150" i="1"/>
  <c r="CL151" i="1"/>
  <c r="CL152" i="1"/>
  <c r="CL153" i="1"/>
  <c r="CL154" i="1"/>
  <c r="CL155" i="1"/>
  <c r="CL156" i="1"/>
  <c r="CK147" i="1"/>
  <c r="CK148" i="1"/>
  <c r="CK149" i="1"/>
  <c r="CK150" i="1"/>
  <c r="CK151" i="1"/>
  <c r="CK152" i="1"/>
  <c r="CK153" i="1"/>
  <c r="CK154" i="1"/>
  <c r="CK155" i="1"/>
  <c r="CK156" i="1"/>
  <c r="CJ147" i="1"/>
  <c r="CJ148" i="1"/>
  <c r="CJ149" i="1"/>
  <c r="CJ150" i="1"/>
  <c r="CJ151" i="1"/>
  <c r="CJ152" i="1"/>
  <c r="CJ153" i="1"/>
  <c r="CJ154" i="1"/>
  <c r="CJ155" i="1"/>
  <c r="CJ156" i="1"/>
  <c r="CI147" i="1"/>
  <c r="CI148" i="1"/>
  <c r="CI149" i="1"/>
  <c r="CI150" i="1"/>
  <c r="CI151" i="1"/>
  <c r="CI152" i="1"/>
  <c r="CI153" i="1"/>
  <c r="CI154" i="1"/>
  <c r="CI155" i="1"/>
  <c r="CI156" i="1"/>
  <c r="CH147" i="1"/>
  <c r="CH148" i="1"/>
  <c r="CH149" i="1"/>
  <c r="CH150" i="1"/>
  <c r="CH151" i="1"/>
  <c r="CH152" i="1"/>
  <c r="CH153" i="1"/>
  <c r="CH154" i="1"/>
  <c r="CH155" i="1"/>
  <c r="CH156" i="1"/>
  <c r="CH157" i="1"/>
  <c r="CG147" i="1"/>
  <c r="CG148" i="1"/>
  <c r="CG149" i="1"/>
  <c r="CG150" i="1"/>
  <c r="CG151" i="1"/>
  <c r="CG152" i="1"/>
  <c r="CG153" i="1"/>
  <c r="CG154" i="1"/>
  <c r="CG155" i="1"/>
  <c r="CG156" i="1"/>
  <c r="CG157" i="1"/>
  <c r="CF147" i="1"/>
  <c r="CF148" i="1"/>
  <c r="CF149" i="1"/>
  <c r="CF150" i="1"/>
  <c r="CF151" i="1"/>
  <c r="CF152" i="1"/>
  <c r="CF153" i="1"/>
  <c r="CF154" i="1"/>
  <c r="CF155" i="1"/>
  <c r="CF156" i="1"/>
  <c r="CF157" i="1"/>
  <c r="CE147" i="1"/>
  <c r="CE148" i="1"/>
  <c r="CE149" i="1"/>
  <c r="CE150" i="1"/>
  <c r="CE151" i="1"/>
  <c r="CE152" i="1"/>
  <c r="CE153" i="1"/>
  <c r="CE154" i="1"/>
  <c r="CE155" i="1"/>
  <c r="CE156" i="1"/>
  <c r="CE157" i="1"/>
  <c r="CD147" i="1"/>
  <c r="CD148" i="1"/>
  <c r="CD149" i="1"/>
  <c r="CD150" i="1"/>
  <c r="CD151" i="1"/>
  <c r="CD152" i="1"/>
  <c r="CD153" i="1"/>
  <c r="CD154" i="1"/>
  <c r="CD155" i="1"/>
  <c r="CD156" i="1"/>
  <c r="CD157" i="1"/>
  <c r="CC147" i="1"/>
  <c r="CC148" i="1"/>
  <c r="CC149" i="1"/>
  <c r="CC150" i="1"/>
  <c r="CC151" i="1"/>
  <c r="CC152" i="1"/>
  <c r="CC153" i="1"/>
  <c r="CC154" i="1"/>
  <c r="CC155" i="1"/>
  <c r="CC156" i="1"/>
  <c r="CC157" i="1"/>
  <c r="BZ148" i="1"/>
  <c r="BZ149" i="1"/>
  <c r="BZ150" i="1"/>
  <c r="BZ151" i="1"/>
  <c r="BZ152" i="1"/>
  <c r="BZ153" i="1"/>
  <c r="BZ154" i="1"/>
  <c r="BZ155" i="1"/>
  <c r="BZ156" i="1"/>
  <c r="BZ157" i="1"/>
  <c r="BY148" i="1"/>
  <c r="BY149" i="1"/>
  <c r="BY150" i="1"/>
  <c r="BY151" i="1"/>
  <c r="BY152" i="1"/>
  <c r="BY153" i="1"/>
  <c r="BY154" i="1"/>
  <c r="BY155" i="1"/>
  <c r="BY156" i="1"/>
  <c r="BY157" i="1"/>
  <c r="BX148" i="1"/>
  <c r="BX149" i="1"/>
  <c r="BX150" i="1"/>
  <c r="BX151" i="1"/>
  <c r="BX152" i="1"/>
  <c r="BX153" i="1"/>
  <c r="BX154" i="1"/>
  <c r="BX155" i="1"/>
  <c r="BX156" i="1"/>
  <c r="BW148" i="1"/>
  <c r="BW149" i="1"/>
  <c r="BW150" i="1"/>
  <c r="BW151" i="1"/>
  <c r="BW152" i="1"/>
  <c r="BW153" i="1"/>
  <c r="BW154" i="1"/>
  <c r="BW155" i="1"/>
  <c r="BW156" i="1"/>
  <c r="BV148" i="1"/>
  <c r="BV149" i="1"/>
  <c r="BV150" i="1"/>
  <c r="BV151" i="1"/>
  <c r="BV152" i="1"/>
  <c r="BV153" i="1"/>
  <c r="BV154" i="1"/>
  <c r="BV155" i="1"/>
  <c r="BV156" i="1"/>
  <c r="BU148" i="1"/>
  <c r="BU149" i="1"/>
  <c r="BU150" i="1"/>
  <c r="BU151" i="1"/>
  <c r="BU152" i="1"/>
  <c r="BU153" i="1"/>
  <c r="BU154" i="1"/>
  <c r="BU155" i="1"/>
  <c r="BU156" i="1"/>
  <c r="BT148" i="1"/>
  <c r="BT149" i="1"/>
  <c r="BT150" i="1"/>
  <c r="BT151" i="1"/>
  <c r="BT152" i="1"/>
  <c r="BT153" i="1"/>
  <c r="BT154" i="1"/>
  <c r="BT155" i="1"/>
  <c r="BT156" i="1"/>
  <c r="BS148" i="1"/>
  <c r="BS149" i="1"/>
  <c r="BS150" i="1"/>
  <c r="BS151" i="1"/>
  <c r="BS152" i="1"/>
  <c r="BS153" i="1"/>
  <c r="BS154" i="1"/>
  <c r="BS155" i="1"/>
  <c r="BS156" i="1"/>
  <c r="BR148" i="1"/>
  <c r="BR149" i="1"/>
  <c r="BR150" i="1"/>
  <c r="BR151" i="1"/>
  <c r="BR152" i="1"/>
  <c r="BR153" i="1"/>
  <c r="BR154" i="1"/>
  <c r="BR155" i="1"/>
  <c r="BR156" i="1"/>
  <c r="BQ148" i="1"/>
  <c r="BQ149" i="1"/>
  <c r="BQ150" i="1"/>
  <c r="BQ151" i="1"/>
  <c r="BQ152" i="1"/>
  <c r="BQ153" i="1"/>
  <c r="BQ154" i="1"/>
  <c r="BQ155" i="1"/>
  <c r="BQ156" i="1"/>
  <c r="BP148" i="1"/>
  <c r="BP149" i="1"/>
  <c r="BP150" i="1"/>
  <c r="BP151" i="1"/>
  <c r="BP152" i="1"/>
  <c r="BP153" i="1"/>
  <c r="BP154" i="1"/>
  <c r="BP155" i="1"/>
  <c r="BP156" i="1"/>
  <c r="BP157" i="1"/>
  <c r="BO147" i="1"/>
  <c r="BO148" i="1"/>
  <c r="BO149" i="1"/>
  <c r="BO150" i="1"/>
  <c r="BO151" i="1"/>
  <c r="BO152" i="1"/>
  <c r="BO153" i="1"/>
  <c r="BO154" i="1"/>
  <c r="BO155" i="1"/>
  <c r="BO156" i="1"/>
  <c r="BO157" i="1"/>
  <c r="BN147" i="1"/>
  <c r="BN148" i="1"/>
  <c r="BN149" i="1"/>
  <c r="BN150" i="1"/>
  <c r="BN151" i="1"/>
  <c r="BN152" i="1"/>
  <c r="BN153" i="1"/>
  <c r="BN154" i="1"/>
  <c r="BN155" i="1"/>
  <c r="BN156" i="1"/>
  <c r="BN157" i="1"/>
  <c r="BM147" i="1"/>
  <c r="BM148" i="1"/>
  <c r="BM149" i="1"/>
  <c r="BM150" i="1"/>
  <c r="BM151" i="1"/>
  <c r="BM152" i="1"/>
  <c r="BM153" i="1"/>
  <c r="BM154" i="1"/>
  <c r="BM155" i="1"/>
  <c r="BM156" i="1"/>
  <c r="BM157" i="1"/>
  <c r="BL147" i="1"/>
  <c r="BL148" i="1"/>
  <c r="BL149" i="1"/>
  <c r="BL150" i="1"/>
  <c r="BL151" i="1"/>
  <c r="BL152" i="1"/>
  <c r="BL153" i="1"/>
  <c r="BL154" i="1"/>
  <c r="BL155" i="1"/>
  <c r="BL156" i="1"/>
  <c r="BL157" i="1"/>
  <c r="BK147" i="1"/>
  <c r="BK148" i="1"/>
  <c r="BK149" i="1"/>
  <c r="BK150" i="1"/>
  <c r="BK151" i="1"/>
  <c r="BK152" i="1"/>
  <c r="BK153" i="1"/>
  <c r="BK154" i="1"/>
  <c r="BK155" i="1"/>
  <c r="BK156" i="1"/>
  <c r="BK157" i="1"/>
  <c r="BH147" i="1"/>
  <c r="BH148" i="1"/>
  <c r="BH149" i="1"/>
  <c r="BH150" i="1"/>
  <c r="BH151" i="1"/>
  <c r="BH152" i="1"/>
  <c r="BH153" i="1"/>
  <c r="BH154" i="1"/>
  <c r="BH155" i="1"/>
  <c r="BH156" i="1"/>
  <c r="BH157" i="1"/>
  <c r="BG147" i="1"/>
  <c r="BG148" i="1"/>
  <c r="BG149" i="1"/>
  <c r="BG150" i="1"/>
  <c r="BG151" i="1"/>
  <c r="BG152" i="1"/>
  <c r="BG153" i="1"/>
  <c r="BG154" i="1"/>
  <c r="BG155" i="1"/>
  <c r="BG156" i="1"/>
  <c r="BG157" i="1"/>
  <c r="BF147" i="1"/>
  <c r="BF148" i="1"/>
  <c r="BF149" i="1"/>
  <c r="BF150" i="1"/>
  <c r="BF151" i="1"/>
  <c r="BF152" i="1"/>
  <c r="BF153" i="1"/>
  <c r="BF154" i="1"/>
  <c r="BF155" i="1"/>
  <c r="BF156" i="1"/>
  <c r="BF157" i="1"/>
  <c r="BE147" i="1"/>
  <c r="BE148" i="1"/>
  <c r="BE149" i="1"/>
  <c r="BE150" i="1"/>
  <c r="BE151" i="1"/>
  <c r="BE152" i="1"/>
  <c r="BE153" i="1"/>
  <c r="BE154" i="1"/>
  <c r="BE155" i="1"/>
  <c r="BE156" i="1"/>
  <c r="BE157" i="1"/>
  <c r="BD147" i="1"/>
  <c r="BD148" i="1"/>
  <c r="BD149" i="1"/>
  <c r="BD150" i="1"/>
  <c r="BD151" i="1"/>
  <c r="BD152" i="1"/>
  <c r="BD153" i="1"/>
  <c r="BD154" i="1"/>
  <c r="BD155" i="1"/>
  <c r="BD156" i="1"/>
  <c r="BD157" i="1"/>
  <c r="BC147" i="1"/>
  <c r="BC148" i="1"/>
  <c r="BC149" i="1"/>
  <c r="BC150" i="1"/>
  <c r="BC151" i="1"/>
  <c r="BC152" i="1"/>
  <c r="BC153" i="1"/>
  <c r="BC154" i="1"/>
  <c r="BC155" i="1"/>
  <c r="BC156" i="1"/>
  <c r="BC157" i="1"/>
  <c r="BB147" i="1"/>
  <c r="BB148" i="1"/>
  <c r="BB149" i="1"/>
  <c r="BB150" i="1"/>
  <c r="BB151" i="1"/>
  <c r="BB152" i="1"/>
  <c r="BB153" i="1"/>
  <c r="BB154" i="1"/>
  <c r="BB155" i="1"/>
  <c r="BB156" i="1"/>
  <c r="BB157" i="1"/>
  <c r="BA147" i="1"/>
  <c r="BA148" i="1"/>
  <c r="BA149" i="1"/>
  <c r="BA150" i="1"/>
  <c r="BA151" i="1"/>
  <c r="BA152" i="1"/>
  <c r="BA153" i="1"/>
  <c r="BA154" i="1"/>
  <c r="BA155" i="1"/>
  <c r="BA156" i="1"/>
  <c r="BA157" i="1"/>
  <c r="AZ147" i="1"/>
  <c r="AZ148" i="1"/>
  <c r="AZ149" i="1"/>
  <c r="AZ150" i="1"/>
  <c r="AZ151" i="1"/>
  <c r="AZ152" i="1"/>
  <c r="AZ153" i="1"/>
  <c r="AZ154" i="1"/>
  <c r="AZ155" i="1"/>
  <c r="AZ156" i="1"/>
  <c r="AZ157" i="1"/>
  <c r="AY147" i="1"/>
  <c r="AY148" i="1"/>
  <c r="AY149" i="1"/>
  <c r="AY150" i="1"/>
  <c r="AY151" i="1"/>
  <c r="AY152" i="1"/>
  <c r="AY153" i="1"/>
  <c r="AY154" i="1"/>
  <c r="AY155" i="1"/>
  <c r="AY156" i="1"/>
  <c r="AY157" i="1"/>
  <c r="AX147" i="1"/>
  <c r="AX148" i="1"/>
  <c r="AX149" i="1"/>
  <c r="AX150" i="1"/>
  <c r="AX151" i="1"/>
  <c r="AX152" i="1"/>
  <c r="AX153" i="1"/>
  <c r="AX154" i="1"/>
  <c r="AX155" i="1"/>
  <c r="AX156" i="1"/>
  <c r="AX157" i="1"/>
  <c r="AW147" i="1"/>
  <c r="AW148" i="1"/>
  <c r="AW149" i="1"/>
  <c r="AW150" i="1"/>
  <c r="AW151" i="1"/>
  <c r="AW152" i="1"/>
  <c r="AW153" i="1"/>
  <c r="AW154" i="1"/>
  <c r="AW155" i="1"/>
  <c r="AW156" i="1"/>
  <c r="AW157" i="1"/>
  <c r="AV147" i="1"/>
  <c r="AV148" i="1"/>
  <c r="AV149" i="1"/>
  <c r="AV150" i="1"/>
  <c r="AV151" i="1"/>
  <c r="AV152" i="1"/>
  <c r="AV153" i="1"/>
  <c r="AV154" i="1"/>
  <c r="AV155" i="1"/>
  <c r="AV156" i="1"/>
  <c r="AV157" i="1"/>
  <c r="AU147" i="1"/>
  <c r="AU148" i="1"/>
  <c r="AU149" i="1"/>
  <c r="AU150" i="1"/>
  <c r="AU151" i="1"/>
  <c r="AU152" i="1"/>
  <c r="AU153" i="1"/>
  <c r="AU154" i="1"/>
  <c r="AU155" i="1"/>
  <c r="AU156" i="1"/>
  <c r="AU157" i="1"/>
  <c r="AT147" i="1"/>
  <c r="AT148" i="1"/>
  <c r="AT149" i="1"/>
  <c r="AT150" i="1"/>
  <c r="AT151" i="1"/>
  <c r="AT152" i="1"/>
  <c r="AT153" i="1"/>
  <c r="AT154" i="1"/>
  <c r="AT155" i="1"/>
  <c r="AT156" i="1"/>
  <c r="AT157" i="1"/>
  <c r="AS147" i="1"/>
  <c r="AS148" i="1"/>
  <c r="AS149" i="1"/>
  <c r="AS150" i="1"/>
  <c r="AS151" i="1"/>
  <c r="AS152" i="1"/>
  <c r="AS153" i="1"/>
  <c r="AS154" i="1"/>
  <c r="AS155" i="1"/>
  <c r="AS156" i="1"/>
  <c r="AS157" i="1"/>
  <c r="AP147" i="1"/>
  <c r="AP148" i="1"/>
  <c r="AP149" i="1"/>
  <c r="AP150" i="1"/>
  <c r="AP151" i="1"/>
  <c r="AP152" i="1"/>
  <c r="AP153" i="1"/>
  <c r="AP154" i="1"/>
  <c r="AP155" i="1"/>
  <c r="AP156" i="1"/>
  <c r="AP157" i="1"/>
  <c r="AO147" i="1"/>
  <c r="AO148" i="1"/>
  <c r="AO149" i="1"/>
  <c r="AO150" i="1"/>
  <c r="AO151" i="1"/>
  <c r="AO152" i="1"/>
  <c r="AO153" i="1"/>
  <c r="AO154" i="1"/>
  <c r="AO155" i="1"/>
  <c r="AO156" i="1"/>
  <c r="AO157" i="1"/>
  <c r="AN147" i="1"/>
  <c r="AN148" i="1"/>
  <c r="AN149" i="1"/>
  <c r="AN150" i="1"/>
  <c r="AN151" i="1"/>
  <c r="AN152" i="1"/>
  <c r="AN153" i="1"/>
  <c r="AN154" i="1"/>
  <c r="AN155" i="1"/>
  <c r="AN156" i="1"/>
  <c r="AN157" i="1"/>
  <c r="AM147" i="1"/>
  <c r="AM148" i="1"/>
  <c r="AM149" i="1"/>
  <c r="AM150" i="1"/>
  <c r="AM151" i="1"/>
  <c r="AM152" i="1"/>
  <c r="AM153" i="1"/>
  <c r="AM154" i="1"/>
  <c r="AM155" i="1"/>
  <c r="AM156" i="1"/>
  <c r="AM157" i="1"/>
  <c r="AL147" i="1"/>
  <c r="AL148" i="1"/>
  <c r="AL149" i="1"/>
  <c r="AL150" i="1"/>
  <c r="AL151" i="1"/>
  <c r="AL152" i="1"/>
  <c r="AL153" i="1"/>
  <c r="AL154" i="1"/>
  <c r="AL155" i="1"/>
  <c r="AL156" i="1"/>
  <c r="AL157" i="1"/>
  <c r="AK147" i="1"/>
  <c r="AK148" i="1"/>
  <c r="AK149" i="1"/>
  <c r="AK150" i="1"/>
  <c r="AK151" i="1"/>
  <c r="AK152" i="1"/>
  <c r="AK153" i="1"/>
  <c r="AK154" i="1"/>
  <c r="AK155" i="1"/>
  <c r="AK156" i="1"/>
  <c r="AK157" i="1"/>
  <c r="AJ147" i="1"/>
  <c r="AJ148" i="1"/>
  <c r="AJ149" i="1"/>
  <c r="AJ150" i="1"/>
  <c r="AJ151" i="1"/>
  <c r="AJ152" i="1"/>
  <c r="AJ153" i="1"/>
  <c r="AJ154" i="1"/>
  <c r="AJ155" i="1"/>
  <c r="AJ156" i="1"/>
  <c r="AJ157" i="1"/>
  <c r="AI147" i="1"/>
  <c r="AI148" i="1"/>
  <c r="AI149" i="1"/>
  <c r="AI150" i="1"/>
  <c r="AI151" i="1"/>
  <c r="AI152" i="1"/>
  <c r="AI153" i="1"/>
  <c r="AI154" i="1"/>
  <c r="AI155" i="1"/>
  <c r="AI156" i="1"/>
  <c r="AI157" i="1"/>
  <c r="AH147" i="1"/>
  <c r="AH148" i="1"/>
  <c r="AH149" i="1"/>
  <c r="AH150" i="1"/>
  <c r="AH151" i="1"/>
  <c r="AH152" i="1"/>
  <c r="AH153" i="1"/>
  <c r="AH154" i="1"/>
  <c r="AH155" i="1"/>
  <c r="AH156" i="1"/>
  <c r="AH157" i="1"/>
  <c r="AG147" i="1"/>
  <c r="AG148" i="1"/>
  <c r="AG149" i="1"/>
  <c r="AG150" i="1"/>
  <c r="AG151" i="1"/>
  <c r="AG152" i="1"/>
  <c r="AG153" i="1"/>
  <c r="AG154" i="1"/>
  <c r="AG155" i="1"/>
  <c r="AG156" i="1"/>
  <c r="AG157" i="1"/>
  <c r="AF147" i="1"/>
  <c r="AF148" i="1"/>
  <c r="AF149" i="1"/>
  <c r="AF150" i="1"/>
  <c r="AF151" i="1"/>
  <c r="AF152" i="1"/>
  <c r="AF153" i="1"/>
  <c r="AF154" i="1"/>
  <c r="AF155" i="1"/>
  <c r="AF156" i="1"/>
  <c r="AF157" i="1"/>
  <c r="AE147" i="1"/>
  <c r="AE148" i="1"/>
  <c r="AE149" i="1"/>
  <c r="AE150" i="1"/>
  <c r="AE151" i="1"/>
  <c r="AE152" i="1"/>
  <c r="AE153" i="1"/>
  <c r="AE154" i="1"/>
  <c r="AE155" i="1"/>
  <c r="AE156" i="1"/>
  <c r="AE157" i="1"/>
  <c r="AD147" i="1"/>
  <c r="AD148" i="1"/>
  <c r="AD149" i="1"/>
  <c r="AD150" i="1"/>
  <c r="AD151" i="1"/>
  <c r="AD152" i="1"/>
  <c r="AD153" i="1"/>
  <c r="AD154" i="1"/>
  <c r="AD155" i="1"/>
  <c r="AD156" i="1"/>
  <c r="AD157" i="1"/>
  <c r="AC148" i="1"/>
  <c r="AC149" i="1"/>
  <c r="AC150" i="1"/>
  <c r="AC151" i="1"/>
  <c r="AC152" i="1"/>
  <c r="AC153" i="1"/>
  <c r="AC154" i="1"/>
  <c r="AC155" i="1"/>
  <c r="AC156" i="1"/>
  <c r="AC157" i="1"/>
  <c r="AB148" i="1"/>
  <c r="AB149" i="1"/>
  <c r="AB150" i="1"/>
  <c r="AB151" i="1"/>
  <c r="AB152" i="1"/>
  <c r="AB153" i="1"/>
  <c r="AB154" i="1"/>
  <c r="AB155" i="1"/>
  <c r="AB156" i="1"/>
  <c r="AB157" i="1"/>
  <c r="AA148" i="1"/>
  <c r="AA149" i="1"/>
  <c r="AA150" i="1"/>
  <c r="AA151" i="1"/>
  <c r="AA152" i="1"/>
  <c r="AA153" i="1"/>
  <c r="AA154" i="1"/>
  <c r="AA155" i="1"/>
  <c r="AA156" i="1"/>
  <c r="AA157" i="1"/>
  <c r="BJ148" i="2"/>
  <c r="BI148" i="2" s="1"/>
  <c r="BJ149" i="2"/>
  <c r="BI149" i="2" s="1"/>
  <c r="BJ150" i="2"/>
  <c r="BI150" i="2" s="1"/>
  <c r="BJ151" i="2"/>
  <c r="BI151" i="2" s="1"/>
  <c r="BJ152" i="2"/>
  <c r="BI152" i="2" s="1"/>
  <c r="BJ153" i="2"/>
  <c r="BI153" i="2" s="1"/>
  <c r="BJ154" i="2"/>
  <c r="BI154" i="2" s="1"/>
  <c r="BJ155" i="2"/>
  <c r="BI155" i="2" s="1"/>
  <c r="BJ156" i="2"/>
  <c r="BI156" i="2" s="1"/>
  <c r="BJ157" i="2"/>
  <c r="BI157" i="2" s="1"/>
  <c r="N156" i="1" l="1"/>
  <c r="N148" i="1"/>
  <c r="R148" i="1"/>
  <c r="V152" i="1"/>
  <c r="Q154" i="1"/>
  <c r="J155" i="1"/>
  <c r="T155" i="1"/>
  <c r="T154" i="1"/>
  <c r="M155" i="1"/>
  <c r="M151" i="1"/>
  <c r="U148" i="1"/>
  <c r="CB153" i="1"/>
  <c r="CA153" i="1" s="1"/>
  <c r="L155" i="1"/>
  <c r="M154" i="1"/>
  <c r="M150" i="1"/>
  <c r="N153" i="1"/>
  <c r="P155" i="1"/>
  <c r="P151" i="1"/>
  <c r="R153" i="1"/>
  <c r="R149" i="1"/>
  <c r="U154" i="1"/>
  <c r="V153" i="1"/>
  <c r="V149" i="1"/>
  <c r="W155" i="1"/>
  <c r="K151" i="1"/>
  <c r="I156" i="1"/>
  <c r="K152" i="1"/>
  <c r="O155" i="1"/>
  <c r="O151" i="1"/>
  <c r="S151" i="1"/>
  <c r="N151" i="1"/>
  <c r="O150" i="1"/>
  <c r="V151" i="1"/>
  <c r="X153" i="1"/>
  <c r="X149" i="1"/>
  <c r="AR151" i="1"/>
  <c r="AQ151" i="1" s="1"/>
  <c r="J157" i="1"/>
  <c r="J149" i="1"/>
  <c r="N155" i="1"/>
  <c r="O154" i="1"/>
  <c r="I154" i="1"/>
  <c r="Q155" i="1"/>
  <c r="Q151" i="1"/>
  <c r="Z148" i="1"/>
  <c r="Y148" i="1" s="1"/>
  <c r="Z152" i="1"/>
  <c r="Y152" i="1" s="1"/>
  <c r="J156" i="1"/>
  <c r="N152" i="1"/>
  <c r="P150" i="1"/>
  <c r="R156" i="1"/>
  <c r="I152" i="1"/>
  <c r="X155" i="1"/>
  <c r="X151" i="1"/>
  <c r="W152" i="1"/>
  <c r="W148" i="1"/>
  <c r="W151" i="1"/>
  <c r="I149" i="1"/>
  <c r="AR156" i="1"/>
  <c r="AQ156" i="1" s="1"/>
  <c r="AR148" i="1"/>
  <c r="AQ148" i="1" s="1"/>
  <c r="I153" i="1"/>
  <c r="AR152" i="1"/>
  <c r="AQ152" i="1" s="1"/>
  <c r="BJ150" i="1"/>
  <c r="BI150" i="1" s="1"/>
  <c r="CB156" i="1"/>
  <c r="CA156" i="1" s="1"/>
  <c r="CB152" i="1"/>
  <c r="CA152" i="1" s="1"/>
  <c r="CB148" i="1"/>
  <c r="CA148" i="1" s="1"/>
  <c r="CB154" i="1"/>
  <c r="CA154" i="1" s="1"/>
  <c r="Z151" i="1"/>
  <c r="Y151" i="1" s="1"/>
  <c r="K157" i="1"/>
  <c r="K153" i="1"/>
  <c r="K149" i="1"/>
  <c r="Z149" i="1"/>
  <c r="Y149" i="1" s="1"/>
  <c r="BJ157" i="1"/>
  <c r="BJ153" i="1"/>
  <c r="BI153" i="1" s="1"/>
  <c r="BJ149" i="1"/>
  <c r="BI149" i="1" s="1"/>
  <c r="BJ155" i="1"/>
  <c r="BI155" i="1" s="1"/>
  <c r="BJ151" i="1"/>
  <c r="BI151" i="1" s="1"/>
  <c r="AR155" i="1"/>
  <c r="AQ155" i="1" s="1"/>
  <c r="AR147" i="1"/>
  <c r="Q156" i="1"/>
  <c r="Q152" i="1"/>
  <c r="Q148" i="1"/>
  <c r="R155" i="1"/>
  <c r="R151" i="1"/>
  <c r="S153" i="1"/>
  <c r="S149" i="1"/>
  <c r="U151" i="1"/>
  <c r="X152" i="1"/>
  <c r="X148" i="1"/>
  <c r="L157" i="1"/>
  <c r="L153" i="1"/>
  <c r="L149" i="1"/>
  <c r="L151" i="1"/>
  <c r="AR157" i="1"/>
  <c r="AQ157" i="1" s="1"/>
  <c r="AR153" i="1"/>
  <c r="AQ153" i="1" s="1"/>
  <c r="AR149" i="1"/>
  <c r="AQ149" i="1" s="1"/>
  <c r="W156" i="1"/>
  <c r="BJ156" i="1"/>
  <c r="BI156" i="1" s="1"/>
  <c r="BJ152" i="1"/>
  <c r="BI152" i="1" s="1"/>
  <c r="BJ148" i="1"/>
  <c r="BI148" i="1" s="1"/>
  <c r="Q150" i="1"/>
  <c r="W154" i="1"/>
  <c r="W150" i="1"/>
  <c r="CB155" i="1"/>
  <c r="CA155" i="1" s="1"/>
  <c r="CB151" i="1"/>
  <c r="CA151" i="1" s="1"/>
  <c r="CB147" i="1"/>
  <c r="Z156" i="1"/>
  <c r="Y156" i="1" s="1"/>
  <c r="Z154" i="1"/>
  <c r="Y154" i="1" s="1"/>
  <c r="S155" i="1"/>
  <c r="U153" i="1"/>
  <c r="U149" i="1"/>
  <c r="T151" i="1"/>
  <c r="T150" i="1"/>
  <c r="Z155" i="1"/>
  <c r="Y155" i="1" s="1"/>
  <c r="J151" i="1"/>
  <c r="I155" i="1"/>
  <c r="I151" i="1"/>
  <c r="BJ154" i="1"/>
  <c r="BI154" i="1" s="1"/>
  <c r="P154" i="1"/>
  <c r="V150" i="1"/>
  <c r="I150" i="1"/>
  <c r="X157" i="1"/>
  <c r="AR154" i="1"/>
  <c r="AQ154" i="1" s="1"/>
  <c r="AR150" i="1"/>
  <c r="AQ150" i="1" s="1"/>
  <c r="T148" i="1"/>
  <c r="U155" i="1"/>
  <c r="I157" i="1"/>
  <c r="L154" i="1"/>
  <c r="U150" i="1"/>
  <c r="V155" i="1"/>
  <c r="U156" i="1"/>
  <c r="T156" i="1"/>
  <c r="T152" i="1"/>
  <c r="S154" i="1"/>
  <c r="S150" i="1"/>
  <c r="R152" i="1"/>
  <c r="R154" i="1"/>
  <c r="Q153" i="1"/>
  <c r="Q149" i="1"/>
  <c r="N149" i="1"/>
  <c r="CB150" i="1"/>
  <c r="CA150" i="1" s="1"/>
  <c r="CB157" i="1"/>
  <c r="CB149" i="1"/>
  <c r="CA149" i="1" s="1"/>
  <c r="M156" i="1"/>
  <c r="M152" i="1"/>
  <c r="M148" i="1"/>
  <c r="L150" i="1"/>
  <c r="K156" i="1"/>
  <c r="K154" i="1"/>
  <c r="K150" i="1"/>
  <c r="K155" i="1"/>
  <c r="J154" i="1"/>
  <c r="J150" i="1"/>
  <c r="X156" i="1"/>
  <c r="V156" i="1"/>
  <c r="V148" i="1"/>
  <c r="V154" i="1"/>
  <c r="R150" i="1"/>
  <c r="M157" i="1"/>
  <c r="M153" i="1"/>
  <c r="M149" i="1"/>
  <c r="J152" i="1"/>
  <c r="J153" i="1"/>
  <c r="X154" i="1"/>
  <c r="X150" i="1"/>
  <c r="W157" i="1"/>
  <c r="W149" i="1"/>
  <c r="W153" i="1"/>
  <c r="U152" i="1"/>
  <c r="T149" i="1"/>
  <c r="T153" i="1"/>
  <c r="S156" i="1"/>
  <c r="S152" i="1"/>
  <c r="S148" i="1"/>
  <c r="AQ147" i="1"/>
  <c r="P153" i="1"/>
  <c r="P149" i="1"/>
  <c r="P156" i="1"/>
  <c r="P152" i="1"/>
  <c r="P148" i="1"/>
  <c r="O153" i="1"/>
  <c r="O156" i="1"/>
  <c r="O152" i="1"/>
  <c r="O148" i="1"/>
  <c r="O149" i="1"/>
  <c r="N157" i="1"/>
  <c r="N150" i="1"/>
  <c r="L152" i="1"/>
  <c r="L148" i="1"/>
  <c r="Z150" i="1"/>
  <c r="Y150" i="1" s="1"/>
  <c r="N154" i="1"/>
  <c r="Z153" i="1"/>
  <c r="Y153" i="1" s="1"/>
  <c r="L156" i="1"/>
  <c r="Z157" i="1"/>
  <c r="Y157" i="1" s="1"/>
  <c r="CB148" i="2"/>
  <c r="CA148" i="2" s="1"/>
  <c r="CB149" i="2"/>
  <c r="CA149" i="2" s="1"/>
  <c r="CB150" i="2"/>
  <c r="CA150" i="2" s="1"/>
  <c r="CB151" i="2"/>
  <c r="CA151" i="2" s="1"/>
  <c r="CB152" i="2"/>
  <c r="CA152" i="2" s="1"/>
  <c r="CB153" i="2"/>
  <c r="CA153" i="2" s="1"/>
  <c r="CB154" i="2"/>
  <c r="CA154" i="2" s="1"/>
  <c r="CB155" i="2"/>
  <c r="CA155" i="2" s="1"/>
  <c r="CB156" i="2"/>
  <c r="CA156" i="2" s="1"/>
  <c r="CB157" i="2"/>
  <c r="CA157" i="2" s="1"/>
  <c r="AR148" i="2"/>
  <c r="AQ148" i="2" s="1"/>
  <c r="AR149" i="2"/>
  <c r="AQ149" i="2" s="1"/>
  <c r="AR150" i="2"/>
  <c r="AQ150" i="2" s="1"/>
  <c r="AR151" i="2"/>
  <c r="AQ151" i="2" s="1"/>
  <c r="AR152" i="2"/>
  <c r="AQ152" i="2" s="1"/>
  <c r="AR153" i="2"/>
  <c r="AQ153" i="2" s="1"/>
  <c r="AR154" i="2"/>
  <c r="AQ154" i="2" s="1"/>
  <c r="AR155" i="2"/>
  <c r="AQ155" i="2" s="1"/>
  <c r="AR156" i="2"/>
  <c r="AQ156" i="2" s="1"/>
  <c r="AR157" i="2"/>
  <c r="AQ157" i="2" s="1"/>
  <c r="Z148" i="2"/>
  <c r="Y148" i="2" s="1"/>
  <c r="Z149" i="2"/>
  <c r="Y149" i="2" s="1"/>
  <c r="Z150" i="2"/>
  <c r="Z151" i="2"/>
  <c r="Z152" i="2"/>
  <c r="Y152" i="2" s="1"/>
  <c r="Z153" i="2"/>
  <c r="Y153" i="2" s="1"/>
  <c r="Z154" i="2"/>
  <c r="Y154" i="2" s="1"/>
  <c r="Z155" i="2"/>
  <c r="Y155" i="2" s="1"/>
  <c r="Z156" i="2"/>
  <c r="Y156" i="2" s="1"/>
  <c r="Z157" i="2"/>
  <c r="Y157" i="2" s="1"/>
  <c r="Y150" i="2"/>
  <c r="Y151" i="2"/>
  <c r="X148" i="2"/>
  <c r="X149" i="2"/>
  <c r="X150" i="2"/>
  <c r="X151" i="2"/>
  <c r="X152" i="2"/>
  <c r="X153" i="2"/>
  <c r="X154" i="2"/>
  <c r="X155" i="2"/>
  <c r="X156" i="2"/>
  <c r="X157" i="2"/>
  <c r="W148" i="2"/>
  <c r="W149" i="2"/>
  <c r="W150" i="2"/>
  <c r="W151" i="2"/>
  <c r="W152" i="2"/>
  <c r="W153" i="2"/>
  <c r="W154" i="2"/>
  <c r="W155" i="2"/>
  <c r="W156" i="2"/>
  <c r="W157" i="2"/>
  <c r="V148" i="2"/>
  <c r="V149" i="2"/>
  <c r="V150" i="2"/>
  <c r="V151" i="2"/>
  <c r="V152" i="2"/>
  <c r="V153" i="2"/>
  <c r="V154" i="2"/>
  <c r="V155" i="2"/>
  <c r="V156" i="2"/>
  <c r="V157" i="2"/>
  <c r="U148" i="2"/>
  <c r="U149" i="2"/>
  <c r="U150" i="2"/>
  <c r="U151" i="2"/>
  <c r="U152" i="2"/>
  <c r="U153" i="2"/>
  <c r="U154" i="2"/>
  <c r="U155" i="2"/>
  <c r="U156" i="2"/>
  <c r="U157" i="2"/>
  <c r="T148" i="2"/>
  <c r="T149" i="2"/>
  <c r="T150" i="2"/>
  <c r="T151" i="2"/>
  <c r="T152" i="2"/>
  <c r="T153" i="2"/>
  <c r="T154" i="2"/>
  <c r="T155" i="2"/>
  <c r="T156" i="2"/>
  <c r="T157" i="2"/>
  <c r="S148" i="2"/>
  <c r="S149" i="2"/>
  <c r="S150" i="2"/>
  <c r="S151" i="2"/>
  <c r="S152" i="2"/>
  <c r="S153" i="2"/>
  <c r="S154" i="2"/>
  <c r="S155" i="2"/>
  <c r="S156" i="2"/>
  <c r="S157" i="2"/>
  <c r="R148" i="2"/>
  <c r="R149" i="2"/>
  <c r="R150" i="2"/>
  <c r="R151" i="2"/>
  <c r="R152" i="2"/>
  <c r="R153" i="2"/>
  <c r="R154" i="2"/>
  <c r="R155" i="2"/>
  <c r="R156" i="2"/>
  <c r="R157" i="2"/>
  <c r="Q148" i="2"/>
  <c r="Q149" i="2"/>
  <c r="Q150" i="2"/>
  <c r="Q151" i="2"/>
  <c r="Q152" i="2"/>
  <c r="Q153" i="2"/>
  <c r="Q154" i="2"/>
  <c r="Q155" i="2"/>
  <c r="Q156" i="2"/>
  <c r="Q157" i="2"/>
  <c r="P148" i="2"/>
  <c r="P149" i="2"/>
  <c r="P150" i="2"/>
  <c r="P151" i="2"/>
  <c r="P152" i="2"/>
  <c r="P153" i="2"/>
  <c r="P154" i="2"/>
  <c r="P155" i="2"/>
  <c r="P156" i="2"/>
  <c r="P157" i="2"/>
  <c r="O148" i="2"/>
  <c r="O149" i="2"/>
  <c r="O150" i="2"/>
  <c r="O151" i="2"/>
  <c r="O152" i="2"/>
  <c r="O153" i="2"/>
  <c r="O154" i="2"/>
  <c r="O155" i="2"/>
  <c r="O156" i="2"/>
  <c r="O157" i="2"/>
  <c r="N148" i="2"/>
  <c r="N149" i="2"/>
  <c r="N150" i="2"/>
  <c r="N151" i="2"/>
  <c r="N152" i="2"/>
  <c r="N153" i="2"/>
  <c r="N154" i="2"/>
  <c r="N155" i="2"/>
  <c r="N156" i="2"/>
  <c r="N157" i="2"/>
  <c r="M148" i="2"/>
  <c r="M149" i="2"/>
  <c r="M150" i="2"/>
  <c r="M151" i="2"/>
  <c r="M152" i="2"/>
  <c r="M153" i="2"/>
  <c r="M154" i="2"/>
  <c r="M155" i="2"/>
  <c r="M156" i="2"/>
  <c r="M157" i="2"/>
  <c r="L148" i="2"/>
  <c r="L149" i="2"/>
  <c r="L150" i="2"/>
  <c r="L151" i="2"/>
  <c r="L152" i="2"/>
  <c r="L153" i="2"/>
  <c r="L154" i="2"/>
  <c r="L155" i="2"/>
  <c r="L156" i="2"/>
  <c r="L157" i="2"/>
  <c r="K148" i="2"/>
  <c r="K149" i="2"/>
  <c r="K150" i="2"/>
  <c r="K151" i="2"/>
  <c r="K152" i="2"/>
  <c r="K153" i="2"/>
  <c r="K154" i="2"/>
  <c r="K155" i="2"/>
  <c r="K156" i="2"/>
  <c r="K157" i="2"/>
  <c r="J148" i="2"/>
  <c r="J149" i="2"/>
  <c r="J150" i="2"/>
  <c r="H150" i="2" s="1"/>
  <c r="G150" i="2" s="1"/>
  <c r="J151" i="2"/>
  <c r="H151" i="2" s="1"/>
  <c r="G151" i="2" s="1"/>
  <c r="J152" i="2"/>
  <c r="J153" i="2"/>
  <c r="J154" i="2"/>
  <c r="J155" i="2"/>
  <c r="H155" i="2" s="1"/>
  <c r="G155" i="2" s="1"/>
  <c r="J156" i="2"/>
  <c r="J157" i="2"/>
  <c r="I148" i="2"/>
  <c r="I149" i="2"/>
  <c r="I150" i="2"/>
  <c r="I151" i="2"/>
  <c r="I152" i="2"/>
  <c r="I153" i="2"/>
  <c r="I154" i="2"/>
  <c r="I155" i="2"/>
  <c r="I156" i="2"/>
  <c r="I157" i="2"/>
  <c r="H148" i="2"/>
  <c r="H149" i="2"/>
  <c r="G149" i="2" s="1"/>
  <c r="G148" i="2" l="1"/>
  <c r="H155" i="1"/>
  <c r="G155" i="1" s="1"/>
  <c r="H149" i="1"/>
  <c r="G149" i="1" s="1"/>
  <c r="H151" i="1"/>
  <c r="G151" i="1" s="1"/>
  <c r="H157" i="1"/>
  <c r="H152" i="1"/>
  <c r="G152" i="1" s="1"/>
  <c r="H153" i="1"/>
  <c r="G153" i="1" s="1"/>
  <c r="H156" i="1"/>
  <c r="G156" i="1" s="1"/>
  <c r="H154" i="1"/>
  <c r="G154" i="1" s="1"/>
  <c r="H150" i="1"/>
  <c r="G150" i="1" s="1"/>
  <c r="H153" i="2"/>
  <c r="G153" i="2" s="1"/>
  <c r="H156" i="2"/>
  <c r="G156" i="2" s="1"/>
  <c r="H152" i="2"/>
  <c r="G152" i="2" s="1"/>
  <c r="H154" i="2"/>
  <c r="G154" i="2" s="1"/>
  <c r="H157" i="2"/>
  <c r="G157" i="2" s="1"/>
  <c r="CB148" i="3"/>
  <c r="CA148" i="3" s="1"/>
  <c r="CB149" i="3"/>
  <c r="CA149" i="3" s="1"/>
  <c r="CB150" i="3"/>
  <c r="CA150" i="3" s="1"/>
  <c r="CB151" i="3"/>
  <c r="CA151" i="3" s="1"/>
  <c r="CB152" i="3"/>
  <c r="CA152" i="3" s="1"/>
  <c r="CB153" i="3"/>
  <c r="CA153" i="3" s="1"/>
  <c r="CB154" i="3"/>
  <c r="CA154" i="3" s="1"/>
  <c r="CB155" i="3"/>
  <c r="CA155" i="3" s="1"/>
  <c r="CB156" i="3"/>
  <c r="CA156" i="3" s="1"/>
  <c r="CB157" i="3"/>
  <c r="CA157" i="3" s="1"/>
  <c r="BJ148" i="3"/>
  <c r="BI148" i="3" s="1"/>
  <c r="BJ149" i="3"/>
  <c r="BI149" i="3" s="1"/>
  <c r="BJ150" i="3"/>
  <c r="BI150" i="3" s="1"/>
  <c r="BJ151" i="3"/>
  <c r="BI151" i="3" s="1"/>
  <c r="BJ152" i="3"/>
  <c r="BI152" i="3" s="1"/>
  <c r="BJ153" i="3"/>
  <c r="BI153" i="3" s="1"/>
  <c r="BJ154" i="3"/>
  <c r="BI154" i="3" s="1"/>
  <c r="BJ155" i="3"/>
  <c r="BI155" i="3" s="1"/>
  <c r="BJ156" i="3"/>
  <c r="BI156" i="3" s="1"/>
  <c r="BJ157" i="3"/>
  <c r="BI157" i="3" s="1"/>
  <c r="AR148" i="3"/>
  <c r="AQ148" i="3" s="1"/>
  <c r="AR149" i="3"/>
  <c r="AQ149" i="3" s="1"/>
  <c r="AR150" i="3"/>
  <c r="AR151" i="3"/>
  <c r="AQ151" i="3" s="1"/>
  <c r="AR152" i="3"/>
  <c r="AQ152" i="3" s="1"/>
  <c r="AR153" i="3"/>
  <c r="AQ153" i="3" s="1"/>
  <c r="AR154" i="3"/>
  <c r="AQ154" i="3" s="1"/>
  <c r="AR155" i="3"/>
  <c r="AQ155" i="3" s="1"/>
  <c r="AR156" i="3"/>
  <c r="AQ156" i="3" s="1"/>
  <c r="AR157" i="3"/>
  <c r="AQ157" i="3" s="1"/>
  <c r="AQ150" i="3"/>
  <c r="Z148" i="3"/>
  <c r="Y148" i="3" s="1"/>
  <c r="Z149" i="3"/>
  <c r="Y149" i="3" s="1"/>
  <c r="Z150" i="3"/>
  <c r="Y150" i="3" s="1"/>
  <c r="Z151" i="3"/>
  <c r="Y151" i="3" s="1"/>
  <c r="Z152" i="3"/>
  <c r="Y152" i="3" s="1"/>
  <c r="Z153" i="3"/>
  <c r="Y153" i="3" s="1"/>
  <c r="Z154" i="3"/>
  <c r="Y154" i="3" s="1"/>
  <c r="Z155" i="3"/>
  <c r="Y155" i="3" s="1"/>
  <c r="Z156" i="3"/>
  <c r="Y156" i="3" s="1"/>
  <c r="Z157" i="3"/>
  <c r="Y157" i="3" s="1"/>
  <c r="X148" i="3"/>
  <c r="X149" i="3"/>
  <c r="X150" i="3"/>
  <c r="X151" i="3"/>
  <c r="X152" i="3"/>
  <c r="X153" i="3"/>
  <c r="X154" i="3"/>
  <c r="X155" i="3"/>
  <c r="X156" i="3"/>
  <c r="X157" i="3"/>
  <c r="W148" i="3"/>
  <c r="W149" i="3"/>
  <c r="W150" i="3"/>
  <c r="W151" i="3"/>
  <c r="W152" i="3"/>
  <c r="W153" i="3"/>
  <c r="W154" i="3"/>
  <c r="W155" i="3"/>
  <c r="W156" i="3"/>
  <c r="W157" i="3"/>
  <c r="V149" i="3"/>
  <c r="V150" i="3"/>
  <c r="V151" i="3"/>
  <c r="V152" i="3"/>
  <c r="V153" i="3"/>
  <c r="V154" i="3"/>
  <c r="V155" i="3"/>
  <c r="V156" i="3"/>
  <c r="V157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CB146" i="4"/>
  <c r="CA146" i="4" s="1"/>
  <c r="CB147" i="4"/>
  <c r="CA147" i="4" s="1"/>
  <c r="CB148" i="4"/>
  <c r="CA148" i="4" s="1"/>
  <c r="CB149" i="4"/>
  <c r="CA149" i="4" s="1"/>
  <c r="CB150" i="4"/>
  <c r="CA150" i="4" s="1"/>
  <c r="CB151" i="4"/>
  <c r="CA151" i="4" s="1"/>
  <c r="CB152" i="4"/>
  <c r="CA152" i="4" s="1"/>
  <c r="CB153" i="4"/>
  <c r="CA153" i="4" s="1"/>
  <c r="CB154" i="4"/>
  <c r="CA154" i="4" s="1"/>
  <c r="CB155" i="4"/>
  <c r="CA155" i="4" s="1"/>
  <c r="CB156" i="4"/>
  <c r="CA156" i="4" s="1"/>
  <c r="CB157" i="4"/>
  <c r="L10" i="4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CB10" i="3"/>
  <c r="K12" i="3"/>
  <c r="O12" i="3"/>
  <c r="U13" i="3"/>
  <c r="N17" i="3"/>
  <c r="R17" i="3"/>
  <c r="Q20" i="3"/>
  <c r="O21" i="3"/>
  <c r="P23" i="3"/>
  <c r="CB24" i="3"/>
  <c r="CB25" i="3"/>
  <c r="Q28" i="3"/>
  <c r="M33" i="3"/>
  <c r="P36" i="3"/>
  <c r="R39" i="3"/>
  <c r="V39" i="3"/>
  <c r="X40" i="3"/>
  <c r="R42" i="3"/>
  <c r="I46" i="3"/>
  <c r="Q46" i="3"/>
  <c r="M47" i="3"/>
  <c r="N47" i="3"/>
  <c r="O50" i="3"/>
  <c r="R51" i="3"/>
  <c r="V51" i="3"/>
  <c r="P52" i="3"/>
  <c r="X52" i="3"/>
  <c r="R56" i="3"/>
  <c r="V56" i="3"/>
  <c r="P60" i="3"/>
  <c r="T60" i="3"/>
  <c r="X60" i="3"/>
  <c r="N61" i="3"/>
  <c r="V61" i="3"/>
  <c r="P64" i="3"/>
  <c r="CB65" i="3"/>
  <c r="O70" i="3"/>
  <c r="CB71" i="3"/>
  <c r="V71" i="3"/>
  <c r="CB72" i="3"/>
  <c r="O73" i="3"/>
  <c r="S73" i="3"/>
  <c r="N75" i="3"/>
  <c r="O77" i="3"/>
  <c r="W77" i="3"/>
  <c r="I80" i="3"/>
  <c r="O81" i="3"/>
  <c r="O82" i="3"/>
  <c r="W82" i="3"/>
  <c r="I85" i="3"/>
  <c r="Q85" i="3"/>
  <c r="CB90" i="3"/>
  <c r="S95" i="3"/>
  <c r="W95" i="3"/>
  <c r="J96" i="3"/>
  <c r="V97" i="3"/>
  <c r="I98" i="3"/>
  <c r="Q98" i="3"/>
  <c r="U98" i="3"/>
  <c r="O99" i="3"/>
  <c r="R100" i="3"/>
  <c r="P103" i="3"/>
  <c r="T103" i="3"/>
  <c r="X103" i="3"/>
  <c r="I104" i="3"/>
  <c r="Q104" i="3"/>
  <c r="R110" i="3"/>
  <c r="P111" i="3"/>
  <c r="T111" i="3"/>
  <c r="CB113" i="3"/>
  <c r="V113" i="3"/>
  <c r="Q114" i="3"/>
  <c r="I118" i="3"/>
  <c r="Q118" i="3"/>
  <c r="R124" i="3"/>
  <c r="O127" i="3"/>
  <c r="O128" i="3"/>
  <c r="CB129" i="3"/>
  <c r="CA129" i="3" s="1"/>
  <c r="P137" i="3"/>
  <c r="V138" i="3"/>
  <c r="CB144" i="3"/>
  <c r="BJ147" i="4"/>
  <c r="BJ148" i="4"/>
  <c r="BI148" i="4" s="1"/>
  <c r="BJ149" i="4"/>
  <c r="BI149" i="4" s="1"/>
  <c r="BJ150" i="4"/>
  <c r="BI150" i="4" s="1"/>
  <c r="BJ151" i="4"/>
  <c r="BI151" i="4" s="1"/>
  <c r="BJ152" i="4"/>
  <c r="BI152" i="4" s="1"/>
  <c r="BJ153" i="4"/>
  <c r="BI153" i="4" s="1"/>
  <c r="BJ154" i="4"/>
  <c r="BI154" i="4" s="1"/>
  <c r="BJ155" i="4"/>
  <c r="BI155" i="4" s="1"/>
  <c r="BJ156" i="4"/>
  <c r="BI156" i="4" s="1"/>
  <c r="BJ157" i="4"/>
  <c r="AR144" i="4"/>
  <c r="AR145" i="4"/>
  <c r="AR146" i="4"/>
  <c r="AR147" i="4"/>
  <c r="AR148" i="4"/>
  <c r="AQ148" i="4" s="1"/>
  <c r="AR149" i="4"/>
  <c r="AQ149" i="4" s="1"/>
  <c r="AR150" i="4"/>
  <c r="AQ150" i="4" s="1"/>
  <c r="AR151" i="4"/>
  <c r="AQ151" i="4" s="1"/>
  <c r="AR152" i="4"/>
  <c r="AQ152" i="4" s="1"/>
  <c r="AR153" i="4"/>
  <c r="AQ153" i="4" s="1"/>
  <c r="AR154" i="4"/>
  <c r="AQ154" i="4" s="1"/>
  <c r="AR155" i="4"/>
  <c r="AQ155" i="4" s="1"/>
  <c r="AR156" i="4"/>
  <c r="AQ156" i="4" s="1"/>
  <c r="AR157" i="4"/>
  <c r="AQ157" i="4" s="1"/>
  <c r="Z147" i="4"/>
  <c r="Y147" i="4" s="1"/>
  <c r="Z148" i="4"/>
  <c r="Y148" i="4" s="1"/>
  <c r="Z149" i="4"/>
  <c r="Y149" i="4" s="1"/>
  <c r="Z150" i="4"/>
  <c r="Y150" i="4" s="1"/>
  <c r="Z151" i="4"/>
  <c r="Y151" i="4" s="1"/>
  <c r="Z152" i="4"/>
  <c r="Y152" i="4" s="1"/>
  <c r="Z153" i="4"/>
  <c r="Y153" i="4" s="1"/>
  <c r="Z154" i="4"/>
  <c r="Y154" i="4" s="1"/>
  <c r="Z155" i="4"/>
  <c r="Y155" i="4" s="1"/>
  <c r="Z156" i="4"/>
  <c r="Y156" i="4" s="1"/>
  <c r="Z157" i="4"/>
  <c r="Y157" i="4" s="1"/>
  <c r="X147" i="4"/>
  <c r="X148" i="4"/>
  <c r="X149" i="4"/>
  <c r="X150" i="4"/>
  <c r="X151" i="4"/>
  <c r="X152" i="4"/>
  <c r="X153" i="4"/>
  <c r="X154" i="4"/>
  <c r="X155" i="4"/>
  <c r="X156" i="4"/>
  <c r="X157" i="4"/>
  <c r="W147" i="4"/>
  <c r="W148" i="4"/>
  <c r="W149" i="4"/>
  <c r="W150" i="4"/>
  <c r="W151" i="4"/>
  <c r="W152" i="4"/>
  <c r="W153" i="4"/>
  <c r="W154" i="4"/>
  <c r="W155" i="4"/>
  <c r="W156" i="4"/>
  <c r="W157" i="4"/>
  <c r="V148" i="4"/>
  <c r="V149" i="4"/>
  <c r="V150" i="4"/>
  <c r="V151" i="4"/>
  <c r="V152" i="4"/>
  <c r="V153" i="4"/>
  <c r="V154" i="4"/>
  <c r="V155" i="4"/>
  <c r="V156" i="4"/>
  <c r="U148" i="4"/>
  <c r="U149" i="4"/>
  <c r="U150" i="4"/>
  <c r="U151" i="4"/>
  <c r="U152" i="4"/>
  <c r="U153" i="4"/>
  <c r="U154" i="4"/>
  <c r="U155" i="4"/>
  <c r="U156" i="4"/>
  <c r="T147" i="4"/>
  <c r="T148" i="4"/>
  <c r="T149" i="4"/>
  <c r="T150" i="4"/>
  <c r="T151" i="4"/>
  <c r="T152" i="4"/>
  <c r="T153" i="4"/>
  <c r="T154" i="4"/>
  <c r="T155" i="4"/>
  <c r="T156" i="4"/>
  <c r="S147" i="4"/>
  <c r="S148" i="4"/>
  <c r="S149" i="4"/>
  <c r="S150" i="4"/>
  <c r="S151" i="4"/>
  <c r="S152" i="4"/>
  <c r="S153" i="4"/>
  <c r="S154" i="4"/>
  <c r="S155" i="4"/>
  <c r="S156" i="4"/>
  <c r="R148" i="4"/>
  <c r="R149" i="4"/>
  <c r="R150" i="4"/>
  <c r="R151" i="4"/>
  <c r="R152" i="4"/>
  <c r="R153" i="4"/>
  <c r="R154" i="4"/>
  <c r="R155" i="4"/>
  <c r="R156" i="4"/>
  <c r="Q148" i="4"/>
  <c r="Q149" i="4"/>
  <c r="Q150" i="4"/>
  <c r="Q151" i="4"/>
  <c r="Q152" i="4"/>
  <c r="Q153" i="4"/>
  <c r="Q154" i="4"/>
  <c r="Q155" i="4"/>
  <c r="Q156" i="4"/>
  <c r="P148" i="4"/>
  <c r="P149" i="4"/>
  <c r="P150" i="4"/>
  <c r="P151" i="4"/>
  <c r="P152" i="4"/>
  <c r="P153" i="4"/>
  <c r="P154" i="4"/>
  <c r="P155" i="4"/>
  <c r="P156" i="4"/>
  <c r="O148" i="4"/>
  <c r="O149" i="4"/>
  <c r="O150" i="4"/>
  <c r="O151" i="4"/>
  <c r="O152" i="4"/>
  <c r="O153" i="4"/>
  <c r="O154" i="4"/>
  <c r="O155" i="4"/>
  <c r="O156" i="4"/>
  <c r="N148" i="4"/>
  <c r="N149" i="4"/>
  <c r="N150" i="4"/>
  <c r="N151" i="4"/>
  <c r="N152" i="4"/>
  <c r="N153" i="4"/>
  <c r="N154" i="4"/>
  <c r="N155" i="4"/>
  <c r="N156" i="4"/>
  <c r="N157" i="4"/>
  <c r="M148" i="4"/>
  <c r="M149" i="4"/>
  <c r="M150" i="4"/>
  <c r="M151" i="4"/>
  <c r="M152" i="4"/>
  <c r="M153" i="4"/>
  <c r="M154" i="4"/>
  <c r="M155" i="4"/>
  <c r="M156" i="4"/>
  <c r="M157" i="4"/>
  <c r="L148" i="4"/>
  <c r="L149" i="4"/>
  <c r="L150" i="4"/>
  <c r="L151" i="4"/>
  <c r="L152" i="4"/>
  <c r="L153" i="4"/>
  <c r="L154" i="4"/>
  <c r="L155" i="4"/>
  <c r="L156" i="4"/>
  <c r="L157" i="4"/>
  <c r="K148" i="4"/>
  <c r="K149" i="4"/>
  <c r="K150" i="4"/>
  <c r="K151" i="4"/>
  <c r="K152" i="4"/>
  <c r="K153" i="4"/>
  <c r="K154" i="4"/>
  <c r="K155" i="4"/>
  <c r="K156" i="4"/>
  <c r="K157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I157" i="4"/>
  <c r="I148" i="4"/>
  <c r="I149" i="4"/>
  <c r="I150" i="4"/>
  <c r="I151" i="4"/>
  <c r="I152" i="4"/>
  <c r="I153" i="4"/>
  <c r="I154" i="4"/>
  <c r="I155" i="4"/>
  <c r="I156" i="4"/>
  <c r="I145" i="4"/>
  <c r="I146" i="4"/>
  <c r="I147" i="4"/>
  <c r="K147" i="4"/>
  <c r="H157" i="4" l="1"/>
  <c r="H155" i="4"/>
  <c r="G155" i="4" s="1"/>
  <c r="H151" i="4"/>
  <c r="G151" i="4" s="1"/>
  <c r="H156" i="4"/>
  <c r="G156" i="4" s="1"/>
  <c r="H152" i="4"/>
  <c r="G152" i="4" s="1"/>
  <c r="H148" i="4"/>
  <c r="H141" i="3"/>
  <c r="H156" i="3"/>
  <c r="G156" i="3" s="1"/>
  <c r="H152" i="3"/>
  <c r="G152" i="3" s="1"/>
  <c r="H148" i="3"/>
  <c r="G148" i="3" s="1"/>
  <c r="H144" i="3"/>
  <c r="H140" i="3"/>
  <c r="H157" i="3"/>
  <c r="G157" i="3" s="1"/>
  <c r="H153" i="3"/>
  <c r="G153" i="3" s="1"/>
  <c r="H149" i="3"/>
  <c r="G149" i="3" s="1"/>
  <c r="H145" i="3"/>
  <c r="H154" i="3"/>
  <c r="G154" i="3" s="1"/>
  <c r="H150" i="3"/>
  <c r="G150" i="3" s="1"/>
  <c r="H146" i="3"/>
  <c r="H142" i="3"/>
  <c r="H155" i="3"/>
  <c r="G155" i="3" s="1"/>
  <c r="H151" i="3"/>
  <c r="G151" i="3" s="1"/>
  <c r="H147" i="3"/>
  <c r="H143" i="3"/>
  <c r="H139" i="3"/>
  <c r="W81" i="3"/>
  <c r="BJ32" i="3"/>
  <c r="BI32" i="3" s="1"/>
  <c r="Z32" i="3"/>
  <c r="Y32" i="3" s="1"/>
  <c r="BJ28" i="3"/>
  <c r="BI28" i="3" s="1"/>
  <c r="Z28" i="3"/>
  <c r="Y28" i="3" s="1"/>
  <c r="S112" i="3"/>
  <c r="O51" i="3"/>
  <c r="K43" i="3"/>
  <c r="V42" i="3"/>
  <c r="W109" i="3"/>
  <c r="BJ69" i="3"/>
  <c r="BI69" i="3" s="1"/>
  <c r="Z69" i="3"/>
  <c r="Y69" i="3" s="1"/>
  <c r="S117" i="3"/>
  <c r="CB106" i="3"/>
  <c r="CA106" i="3" s="1"/>
  <c r="M96" i="3"/>
  <c r="BC158" i="3"/>
  <c r="W73" i="3"/>
  <c r="CA144" i="3"/>
  <c r="J78" i="3"/>
  <c r="N138" i="3"/>
  <c r="M107" i="3"/>
  <c r="N101" i="3"/>
  <c r="I70" i="3"/>
  <c r="CB47" i="3"/>
  <c r="CA47" i="3" s="1"/>
  <c r="BJ46" i="3"/>
  <c r="BI46" i="3" s="1"/>
  <c r="Z46" i="3"/>
  <c r="Y46" i="3" s="1"/>
  <c r="CB36" i="3"/>
  <c r="CA36" i="3" s="1"/>
  <c r="BJ35" i="3"/>
  <c r="J27" i="3"/>
  <c r="CA25" i="3"/>
  <c r="CB18" i="3"/>
  <c r="CA18" i="3" s="1"/>
  <c r="J56" i="3"/>
  <c r="I28" i="3"/>
  <c r="U111" i="3"/>
  <c r="V104" i="3"/>
  <c r="U96" i="3"/>
  <c r="I68" i="3"/>
  <c r="AE158" i="3"/>
  <c r="I133" i="3"/>
  <c r="J131" i="3"/>
  <c r="V130" i="3"/>
  <c r="X121" i="3"/>
  <c r="T121" i="3"/>
  <c r="P121" i="3"/>
  <c r="CB109" i="3"/>
  <c r="CA109" i="3" s="1"/>
  <c r="AR109" i="3"/>
  <c r="AQ109" i="3" s="1"/>
  <c r="X101" i="3"/>
  <c r="R92" i="3"/>
  <c r="CB55" i="3"/>
  <c r="CA55" i="3" s="1"/>
  <c r="X43" i="3"/>
  <c r="U35" i="3"/>
  <c r="M35" i="3"/>
  <c r="BU158" i="3"/>
  <c r="CM158" i="3"/>
  <c r="V24" i="3"/>
  <c r="BJ24" i="3"/>
  <c r="BI24" i="3" s="1"/>
  <c r="BJ22" i="3"/>
  <c r="BI22" i="3" s="1"/>
  <c r="Z22" i="3"/>
  <c r="Q18" i="3"/>
  <c r="W146" i="3"/>
  <c r="K57" i="3"/>
  <c r="J51" i="3"/>
  <c r="I37" i="3"/>
  <c r="AR141" i="3"/>
  <c r="AQ141" i="3" s="1"/>
  <c r="CB139" i="3"/>
  <c r="CA139" i="3" s="1"/>
  <c r="CB120" i="3"/>
  <c r="CA120" i="3" s="1"/>
  <c r="CB118" i="3"/>
  <c r="W141" i="3"/>
  <c r="BJ140" i="3"/>
  <c r="BI140" i="3" s="1"/>
  <c r="T137" i="3"/>
  <c r="O121" i="3"/>
  <c r="AR113" i="3"/>
  <c r="AQ113" i="3" s="1"/>
  <c r="W105" i="3"/>
  <c r="T99" i="3"/>
  <c r="CB98" i="3"/>
  <c r="Z98" i="3"/>
  <c r="Y98" i="3" s="1"/>
  <c r="CB97" i="3"/>
  <c r="CA97" i="3" s="1"/>
  <c r="BJ97" i="3"/>
  <c r="BI97" i="3" s="1"/>
  <c r="Z97" i="3"/>
  <c r="Y97" i="3" s="1"/>
  <c r="U94" i="3"/>
  <c r="CB64" i="3"/>
  <c r="CA64" i="3" s="1"/>
  <c r="BJ63" i="3"/>
  <c r="BI63" i="3" s="1"/>
  <c r="CB62" i="3"/>
  <c r="CA62" i="3" s="1"/>
  <c r="AR62" i="3"/>
  <c r="Q13" i="3"/>
  <c r="X127" i="3"/>
  <c r="CA113" i="3"/>
  <c r="CI158" i="3"/>
  <c r="CQ158" i="3"/>
  <c r="J83" i="3"/>
  <c r="L81" i="3"/>
  <c r="P78" i="3"/>
  <c r="Q68" i="3"/>
  <c r="CE158" i="3"/>
  <c r="BY158" i="3"/>
  <c r="BQ158" i="3"/>
  <c r="BM158" i="3"/>
  <c r="BG158" i="3"/>
  <c r="AO158" i="3"/>
  <c r="J42" i="3"/>
  <c r="AW158" i="3"/>
  <c r="AJ158" i="3"/>
  <c r="L19" i="3"/>
  <c r="BJ13" i="3"/>
  <c r="BI13" i="3" s="1"/>
  <c r="Z13" i="3"/>
  <c r="Y13" i="3" s="1"/>
  <c r="CB12" i="3"/>
  <c r="CA12" i="3" s="1"/>
  <c r="BB158" i="3"/>
  <c r="BJ138" i="3"/>
  <c r="BI138" i="3" s="1"/>
  <c r="T129" i="3"/>
  <c r="S121" i="3"/>
  <c r="Z118" i="3"/>
  <c r="Y118" i="3" s="1"/>
  <c r="CB117" i="3"/>
  <c r="CA117" i="3" s="1"/>
  <c r="Q113" i="3"/>
  <c r="BJ112" i="3"/>
  <c r="BI112" i="3" s="1"/>
  <c r="BJ104" i="3"/>
  <c r="BI104" i="3" s="1"/>
  <c r="U103" i="3"/>
  <c r="BJ92" i="3"/>
  <c r="BI92" i="3" s="1"/>
  <c r="CB88" i="3"/>
  <c r="CA88" i="3" s="1"/>
  <c r="BJ88" i="3"/>
  <c r="BI88" i="3" s="1"/>
  <c r="BJ87" i="3"/>
  <c r="BI87" i="3" s="1"/>
  <c r="CB52" i="3"/>
  <c r="CA52" i="3" s="1"/>
  <c r="CB27" i="3"/>
  <c r="CA27" i="3" s="1"/>
  <c r="AR27" i="3"/>
  <c r="AQ27" i="3" s="1"/>
  <c r="BJ15" i="3"/>
  <c r="CK158" i="3"/>
  <c r="X137" i="3"/>
  <c r="M132" i="3"/>
  <c r="CR158" i="3"/>
  <c r="CF158" i="3"/>
  <c r="L113" i="3"/>
  <c r="M87" i="3"/>
  <c r="T47" i="3"/>
  <c r="CB145" i="3"/>
  <c r="CA145" i="3" s="1"/>
  <c r="BJ146" i="3"/>
  <c r="BI146" i="3" s="1"/>
  <c r="M133" i="3"/>
  <c r="Q131" i="3"/>
  <c r="M131" i="3"/>
  <c r="AY158" i="3"/>
  <c r="AU158" i="3"/>
  <c r="W127" i="3"/>
  <c r="AK158" i="3"/>
  <c r="AG158" i="3"/>
  <c r="AC158" i="3"/>
  <c r="T124" i="3"/>
  <c r="AR123" i="3"/>
  <c r="AQ123" i="3" s="1"/>
  <c r="BJ122" i="3"/>
  <c r="BI122" i="3" s="1"/>
  <c r="AR122" i="3"/>
  <c r="AQ122" i="3" s="1"/>
  <c r="U120" i="3"/>
  <c r="M120" i="3"/>
  <c r="U119" i="3"/>
  <c r="BS158" i="3"/>
  <c r="BO158" i="3"/>
  <c r="BK158" i="3"/>
  <c r="BE158" i="3"/>
  <c r="BA158" i="3"/>
  <c r="AS158" i="3"/>
  <c r="AM158" i="3"/>
  <c r="AI158" i="3"/>
  <c r="AA158" i="3"/>
  <c r="CP158" i="3"/>
  <c r="CL158" i="3"/>
  <c r="CH158" i="3"/>
  <c r="CD158" i="3"/>
  <c r="BX158" i="3"/>
  <c r="BT158" i="3"/>
  <c r="BP158" i="3"/>
  <c r="BL158" i="3"/>
  <c r="AN158" i="3"/>
  <c r="AF158" i="3"/>
  <c r="AB158" i="3"/>
  <c r="W115" i="3"/>
  <c r="O115" i="3"/>
  <c r="I112" i="3"/>
  <c r="O110" i="3"/>
  <c r="R107" i="3"/>
  <c r="Q105" i="3"/>
  <c r="W99" i="3"/>
  <c r="S97" i="3"/>
  <c r="P44" i="3"/>
  <c r="R25" i="3"/>
  <c r="J25" i="3"/>
  <c r="U22" i="3"/>
  <c r="X145" i="3"/>
  <c r="CO158" i="3"/>
  <c r="X120" i="3"/>
  <c r="P120" i="3"/>
  <c r="CJ158" i="3"/>
  <c r="R102" i="3"/>
  <c r="U87" i="3"/>
  <c r="P47" i="3"/>
  <c r="T36" i="3"/>
  <c r="J128" i="3"/>
  <c r="J124" i="3"/>
  <c r="W119" i="3"/>
  <c r="O119" i="3"/>
  <c r="K117" i="3"/>
  <c r="I114" i="3"/>
  <c r="X111" i="3"/>
  <c r="N108" i="3"/>
  <c r="Q106" i="3"/>
  <c r="M100" i="3"/>
  <c r="U57" i="3"/>
  <c r="M57" i="3"/>
  <c r="O38" i="3"/>
  <c r="T120" i="3"/>
  <c r="L120" i="3"/>
  <c r="CN158" i="3"/>
  <c r="X113" i="3"/>
  <c r="T113" i="3"/>
  <c r="U93" i="3"/>
  <c r="X47" i="3"/>
  <c r="X36" i="3"/>
  <c r="X33" i="3"/>
  <c r="CB133" i="3"/>
  <c r="CA133" i="3" s="1"/>
  <c r="O130" i="3"/>
  <c r="Q129" i="3"/>
  <c r="I129" i="3"/>
  <c r="N113" i="3"/>
  <c r="N112" i="3"/>
  <c r="K111" i="3"/>
  <c r="T109" i="3"/>
  <c r="L109" i="3"/>
  <c r="O107" i="3"/>
  <c r="P96" i="3"/>
  <c r="J95" i="3"/>
  <c r="T70" i="3"/>
  <c r="K53" i="3"/>
  <c r="J39" i="3"/>
  <c r="J138" i="3"/>
  <c r="BJ136" i="3"/>
  <c r="BI136" i="3" s="1"/>
  <c r="CB135" i="3"/>
  <c r="CA135" i="3" s="1"/>
  <c r="T134" i="3"/>
  <c r="S133" i="3"/>
  <c r="O133" i="3"/>
  <c r="CB132" i="3"/>
  <c r="CA132" i="3" s="1"/>
  <c r="U131" i="3"/>
  <c r="CB131" i="3"/>
  <c r="CA131" i="3" s="1"/>
  <c r="AR131" i="3"/>
  <c r="AQ131" i="3" s="1"/>
  <c r="X131" i="3"/>
  <c r="U129" i="3"/>
  <c r="BJ128" i="3"/>
  <c r="BI128" i="3" s="1"/>
  <c r="X128" i="3"/>
  <c r="CB127" i="3"/>
  <c r="CA127" i="3" s="1"/>
  <c r="AR127" i="3"/>
  <c r="AQ127" i="3" s="1"/>
  <c r="X126" i="3"/>
  <c r="T126" i="3"/>
  <c r="P126" i="3"/>
  <c r="L126" i="3"/>
  <c r="CB115" i="3"/>
  <c r="CA115" i="3" s="1"/>
  <c r="BZ158" i="3"/>
  <c r="BV158" i="3"/>
  <c r="BR158" i="3"/>
  <c r="BJ114" i="3"/>
  <c r="BI114" i="3" s="1"/>
  <c r="BH158" i="3"/>
  <c r="BD158" i="3"/>
  <c r="AZ158" i="3"/>
  <c r="AV158" i="3"/>
  <c r="Z114" i="3"/>
  <c r="Y114" i="3" s="1"/>
  <c r="M111" i="3"/>
  <c r="U107" i="3"/>
  <c r="CB105" i="3"/>
  <c r="CA105" i="3" s="1"/>
  <c r="O102" i="3"/>
  <c r="V101" i="3"/>
  <c r="J87" i="3"/>
  <c r="L85" i="3"/>
  <c r="P84" i="3"/>
  <c r="CB83" i="3"/>
  <c r="CA83" i="3" s="1"/>
  <c r="AR83" i="3"/>
  <c r="AQ83" i="3" s="1"/>
  <c r="S81" i="3"/>
  <c r="V65" i="3"/>
  <c r="N65" i="3"/>
  <c r="U52" i="3"/>
  <c r="U51" i="3"/>
  <c r="S48" i="3"/>
  <c r="K48" i="3"/>
  <c r="O47" i="3"/>
  <c r="X44" i="3"/>
  <c r="BJ42" i="3"/>
  <c r="BI42" i="3" s="1"/>
  <c r="K41" i="3"/>
  <c r="K40" i="3"/>
  <c r="CB38" i="3"/>
  <c r="CA38" i="3" s="1"/>
  <c r="T38" i="3"/>
  <c r="U32" i="3"/>
  <c r="I32" i="3"/>
  <c r="Q32" i="3"/>
  <c r="R27" i="3"/>
  <c r="I18" i="3"/>
  <c r="M94" i="3"/>
  <c r="X93" i="3"/>
  <c r="T93" i="3"/>
  <c r="P89" i="3"/>
  <c r="T77" i="3"/>
  <c r="M74" i="3"/>
  <c r="O71" i="3"/>
  <c r="X64" i="3"/>
  <c r="L62" i="3"/>
  <c r="T58" i="3"/>
  <c r="T55" i="3"/>
  <c r="K52" i="3"/>
  <c r="I49" i="3"/>
  <c r="S36" i="3"/>
  <c r="O29" i="3"/>
  <c r="T27" i="3"/>
  <c r="I25" i="3"/>
  <c r="CA24" i="3"/>
  <c r="X23" i="3"/>
  <c r="X16" i="3"/>
  <c r="CB14" i="3"/>
  <c r="CA14" i="3" s="1"/>
  <c r="AR14" i="3"/>
  <c r="AQ14" i="3" s="1"/>
  <c r="L14" i="3"/>
  <c r="K101" i="3"/>
  <c r="CB94" i="3"/>
  <c r="CA94" i="3" s="1"/>
  <c r="X94" i="3"/>
  <c r="P94" i="3"/>
  <c r="T91" i="3"/>
  <c r="U83" i="3"/>
  <c r="BJ81" i="3"/>
  <c r="BI81" i="3" s="1"/>
  <c r="AR81" i="3"/>
  <c r="AQ81" i="3" s="1"/>
  <c r="BJ75" i="3"/>
  <c r="BI75" i="3" s="1"/>
  <c r="Z75" i="3"/>
  <c r="Y75" i="3" s="1"/>
  <c r="BJ74" i="3"/>
  <c r="BI74" i="3" s="1"/>
  <c r="X74" i="3"/>
  <c r="BJ73" i="3"/>
  <c r="BI73" i="3" s="1"/>
  <c r="S57" i="3"/>
  <c r="O55" i="3"/>
  <c r="T50" i="3"/>
  <c r="CB48" i="3"/>
  <c r="CA48" i="3" s="1"/>
  <c r="P43" i="3"/>
  <c r="V41" i="3"/>
  <c r="BJ41" i="3"/>
  <c r="BI41" i="3" s="1"/>
  <c r="P40" i="3"/>
  <c r="BJ39" i="3"/>
  <c r="BI39" i="3" s="1"/>
  <c r="CB21" i="3"/>
  <c r="CA21" i="3" s="1"/>
  <c r="N133" i="3"/>
  <c r="K129" i="3"/>
  <c r="X114" i="3"/>
  <c r="BF158" i="3"/>
  <c r="W144" i="3"/>
  <c r="W143" i="3"/>
  <c r="BJ142" i="3"/>
  <c r="BI142" i="3" s="1"/>
  <c r="X142" i="3"/>
  <c r="Z142" i="3"/>
  <c r="Y142" i="3" s="1"/>
  <c r="BJ141" i="3"/>
  <c r="BI141" i="3" s="1"/>
  <c r="V141" i="3"/>
  <c r="U136" i="3"/>
  <c r="Q136" i="3"/>
  <c r="M136" i="3"/>
  <c r="I136" i="3"/>
  <c r="U135" i="3"/>
  <c r="Q135" i="3"/>
  <c r="M135" i="3"/>
  <c r="I135" i="3"/>
  <c r="U134" i="3"/>
  <c r="Q134" i="3"/>
  <c r="M134" i="3"/>
  <c r="X132" i="3"/>
  <c r="T132" i="3"/>
  <c r="P132" i="3"/>
  <c r="L132" i="3"/>
  <c r="P131" i="3"/>
  <c r="L131" i="3"/>
  <c r="W130" i="3"/>
  <c r="S130" i="3"/>
  <c r="K130" i="3"/>
  <c r="U125" i="3"/>
  <c r="Q125" i="3"/>
  <c r="M125" i="3"/>
  <c r="I125" i="3"/>
  <c r="U124" i="3"/>
  <c r="Q124" i="3"/>
  <c r="M124" i="3"/>
  <c r="I124" i="3"/>
  <c r="S120" i="3"/>
  <c r="K120" i="3"/>
  <c r="X117" i="3"/>
  <c r="T117" i="3"/>
  <c r="P117" i="3"/>
  <c r="L117" i="3"/>
  <c r="V148" i="3"/>
  <c r="V147" i="3"/>
  <c r="X146" i="3"/>
  <c r="V145" i="3"/>
  <c r="R133" i="3"/>
  <c r="S127" i="3"/>
  <c r="M119" i="3"/>
  <c r="P114" i="3"/>
  <c r="CG158" i="3"/>
  <c r="CC158" i="3"/>
  <c r="BW158" i="3"/>
  <c r="X147" i="3"/>
  <c r="BJ147" i="3"/>
  <c r="BI147" i="3" s="1"/>
  <c r="CB146" i="3"/>
  <c r="CA146" i="3" s="1"/>
  <c r="V146" i="3"/>
  <c r="W137" i="3"/>
  <c r="S137" i="3"/>
  <c r="O137" i="3"/>
  <c r="K137" i="3"/>
  <c r="X135" i="3"/>
  <c r="T135" i="3"/>
  <c r="P135" i="3"/>
  <c r="L135" i="3"/>
  <c r="T128" i="3"/>
  <c r="P128" i="3"/>
  <c r="K126" i="3"/>
  <c r="S126" i="3"/>
  <c r="I121" i="3"/>
  <c r="W118" i="3"/>
  <c r="O118" i="3"/>
  <c r="CB147" i="3"/>
  <c r="CA147" i="3" s="1"/>
  <c r="AR147" i="3"/>
  <c r="AQ147" i="3" s="1"/>
  <c r="BJ145" i="3"/>
  <c r="BI145" i="3" s="1"/>
  <c r="X144" i="3"/>
  <c r="X143" i="3"/>
  <c r="BJ143" i="3"/>
  <c r="BI143" i="3" s="1"/>
  <c r="V140" i="3"/>
  <c r="W139" i="3"/>
  <c r="V133" i="3"/>
  <c r="W129" i="3"/>
  <c r="O129" i="3"/>
  <c r="T114" i="3"/>
  <c r="BN158" i="3"/>
  <c r="W147" i="3"/>
  <c r="CB142" i="3"/>
  <c r="CA142" i="3" s="1"/>
  <c r="V142" i="3"/>
  <c r="W140" i="3"/>
  <c r="X139" i="3"/>
  <c r="U138" i="3"/>
  <c r="Q138" i="3"/>
  <c r="M138" i="3"/>
  <c r="W133" i="3"/>
  <c r="X129" i="3"/>
  <c r="P129" i="3"/>
  <c r="L129" i="3"/>
  <c r="T127" i="3"/>
  <c r="P127" i="3"/>
  <c r="L127" i="3"/>
  <c r="AR126" i="3"/>
  <c r="AQ126" i="3" s="1"/>
  <c r="W123" i="3"/>
  <c r="S123" i="3"/>
  <c r="O123" i="3"/>
  <c r="K123" i="3"/>
  <c r="W122" i="3"/>
  <c r="S122" i="3"/>
  <c r="O122" i="3"/>
  <c r="K122" i="3"/>
  <c r="L121" i="3"/>
  <c r="BJ125" i="3"/>
  <c r="BI125" i="3" s="1"/>
  <c r="V125" i="3"/>
  <c r="R125" i="3"/>
  <c r="N125" i="3"/>
  <c r="J125" i="3"/>
  <c r="V124" i="3"/>
  <c r="N124" i="3"/>
  <c r="X123" i="3"/>
  <c r="T123" i="3"/>
  <c r="P123" i="3"/>
  <c r="L123" i="3"/>
  <c r="X122" i="3"/>
  <c r="T122" i="3"/>
  <c r="BJ121" i="3"/>
  <c r="BI121" i="3" s="1"/>
  <c r="U121" i="3"/>
  <c r="Q121" i="3"/>
  <c r="M121" i="3"/>
  <c r="V119" i="3"/>
  <c r="R119" i="3"/>
  <c r="N119" i="3"/>
  <c r="AR119" i="3"/>
  <c r="AQ119" i="3" s="1"/>
  <c r="CA118" i="3"/>
  <c r="X118" i="3"/>
  <c r="T118" i="3"/>
  <c r="P118" i="3"/>
  <c r="U117" i="3"/>
  <c r="Q117" i="3"/>
  <c r="M117" i="3"/>
  <c r="I117" i="3"/>
  <c r="V115" i="3"/>
  <c r="R115" i="3"/>
  <c r="N115" i="3"/>
  <c r="J115" i="3"/>
  <c r="U112" i="3"/>
  <c r="Q112" i="3"/>
  <c r="M112" i="3"/>
  <c r="CB111" i="3"/>
  <c r="CA111" i="3" s="1"/>
  <c r="BJ110" i="3"/>
  <c r="BI110" i="3" s="1"/>
  <c r="X110" i="3"/>
  <c r="T110" i="3"/>
  <c r="P110" i="3"/>
  <c r="L110" i="3"/>
  <c r="I109" i="3"/>
  <c r="BJ108" i="3"/>
  <c r="BI108" i="3" s="1"/>
  <c r="W107" i="3"/>
  <c r="V106" i="3"/>
  <c r="R106" i="3"/>
  <c r="N106" i="3"/>
  <c r="I105" i="3"/>
  <c r="U105" i="3"/>
  <c r="M105" i="3"/>
  <c r="R104" i="3"/>
  <c r="N104" i="3"/>
  <c r="W103" i="3"/>
  <c r="S103" i="3"/>
  <c r="O103" i="3"/>
  <c r="K103" i="3"/>
  <c r="BJ102" i="3"/>
  <c r="BI102" i="3" s="1"/>
  <c r="X102" i="3"/>
  <c r="T102" i="3"/>
  <c r="P102" i="3"/>
  <c r="L102" i="3"/>
  <c r="Q101" i="3"/>
  <c r="M101" i="3"/>
  <c r="I101" i="3"/>
  <c r="CB99" i="3"/>
  <c r="CA99" i="3" s="1"/>
  <c r="L99" i="3"/>
  <c r="V98" i="3"/>
  <c r="J97" i="3"/>
  <c r="R97" i="3"/>
  <c r="CB95" i="3"/>
  <c r="CA95" i="3" s="1"/>
  <c r="V95" i="3"/>
  <c r="R95" i="3"/>
  <c r="N95" i="3"/>
  <c r="V91" i="3"/>
  <c r="R91" i="3"/>
  <c r="N91" i="3"/>
  <c r="W75" i="3"/>
  <c r="O75" i="3"/>
  <c r="K75" i="3"/>
  <c r="S75" i="3"/>
  <c r="V60" i="3"/>
  <c r="R60" i="3"/>
  <c r="N60" i="3"/>
  <c r="V59" i="3"/>
  <c r="R59" i="3"/>
  <c r="N59" i="3"/>
  <c r="J59" i="3"/>
  <c r="P113" i="3"/>
  <c r="W110" i="3"/>
  <c r="X109" i="3"/>
  <c r="P109" i="3"/>
  <c r="S108" i="3"/>
  <c r="K108" i="3"/>
  <c r="V107" i="3"/>
  <c r="I106" i="3"/>
  <c r="U106" i="3"/>
  <c r="X105" i="3"/>
  <c r="T105" i="3"/>
  <c r="P105" i="3"/>
  <c r="L105" i="3"/>
  <c r="P101" i="3"/>
  <c r="U97" i="3"/>
  <c r="Q97" i="3"/>
  <c r="M97" i="3"/>
  <c r="I97" i="3"/>
  <c r="AR96" i="3"/>
  <c r="AQ96" i="3" s="1"/>
  <c r="X92" i="3"/>
  <c r="T92" i="3"/>
  <c r="P92" i="3"/>
  <c r="L92" i="3"/>
  <c r="O90" i="3"/>
  <c r="K90" i="3"/>
  <c r="U89" i="3"/>
  <c r="Q89" i="3"/>
  <c r="M89" i="3"/>
  <c r="I89" i="3"/>
  <c r="U69" i="3"/>
  <c r="Q69" i="3"/>
  <c r="M69" i="3"/>
  <c r="I69" i="3"/>
  <c r="BJ144" i="3"/>
  <c r="BI144" i="3" s="1"/>
  <c r="V144" i="3"/>
  <c r="CB143" i="3"/>
  <c r="CA143" i="3" s="1"/>
  <c r="V143" i="3"/>
  <c r="W142" i="3"/>
  <c r="CB140" i="3"/>
  <c r="CA140" i="3" s="1"/>
  <c r="X140" i="3"/>
  <c r="W138" i="3"/>
  <c r="S138" i="3"/>
  <c r="O138" i="3"/>
  <c r="K138" i="3"/>
  <c r="U137" i="3"/>
  <c r="Q137" i="3"/>
  <c r="M137" i="3"/>
  <c r="I137" i="3"/>
  <c r="W136" i="3"/>
  <c r="S136" i="3"/>
  <c r="O136" i="3"/>
  <c r="K136" i="3"/>
  <c r="W135" i="3"/>
  <c r="S135" i="3"/>
  <c r="O135" i="3"/>
  <c r="K135" i="3"/>
  <c r="W134" i="3"/>
  <c r="S134" i="3"/>
  <c r="O134" i="3"/>
  <c r="K134" i="3"/>
  <c r="U133" i="3"/>
  <c r="V132" i="3"/>
  <c r="R132" i="3"/>
  <c r="N132" i="3"/>
  <c r="V131" i="3"/>
  <c r="R131" i="3"/>
  <c r="Z131" i="3"/>
  <c r="Y131" i="3" s="1"/>
  <c r="R130" i="3"/>
  <c r="N130" i="3"/>
  <c r="V129" i="3"/>
  <c r="CB128" i="3"/>
  <c r="CA128" i="3" s="1"/>
  <c r="R127" i="3"/>
  <c r="N127" i="3"/>
  <c r="M126" i="3"/>
  <c r="I126" i="3"/>
  <c r="CB125" i="3"/>
  <c r="CA125" i="3" s="1"/>
  <c r="X125" i="3"/>
  <c r="T125" i="3"/>
  <c r="P125" i="3"/>
  <c r="L125" i="3"/>
  <c r="CB124" i="3"/>
  <c r="CA124" i="3" s="1"/>
  <c r="AR124" i="3"/>
  <c r="AQ124" i="3" s="1"/>
  <c r="X124" i="3"/>
  <c r="P124" i="3"/>
  <c r="Z124" i="3"/>
  <c r="Y124" i="3" s="1"/>
  <c r="N123" i="3"/>
  <c r="CB122" i="3"/>
  <c r="CA122" i="3" s="1"/>
  <c r="V122" i="3"/>
  <c r="R122" i="3"/>
  <c r="N122" i="3"/>
  <c r="W121" i="3"/>
  <c r="BJ120" i="3"/>
  <c r="BI120" i="3" s="1"/>
  <c r="BJ119" i="3"/>
  <c r="BI119" i="3" s="1"/>
  <c r="X119" i="3"/>
  <c r="T119" i="3"/>
  <c r="P119" i="3"/>
  <c r="L119" i="3"/>
  <c r="BJ118" i="3"/>
  <c r="BI118" i="3" s="1"/>
  <c r="V118" i="3"/>
  <c r="R118" i="3"/>
  <c r="N118" i="3"/>
  <c r="J118" i="3"/>
  <c r="W117" i="3"/>
  <c r="O117" i="3"/>
  <c r="X115" i="3"/>
  <c r="T115" i="3"/>
  <c r="P115" i="3"/>
  <c r="L115" i="3"/>
  <c r="CB114" i="3"/>
  <c r="CA114" i="3" s="1"/>
  <c r="W114" i="3"/>
  <c r="O114" i="3"/>
  <c r="BJ113" i="3"/>
  <c r="BI113" i="3" s="1"/>
  <c r="W112" i="3"/>
  <c r="O112" i="3"/>
  <c r="O109" i="3"/>
  <c r="S109" i="3"/>
  <c r="K109" i="3"/>
  <c r="V108" i="3"/>
  <c r="R108" i="3"/>
  <c r="X106" i="3"/>
  <c r="T106" i="3"/>
  <c r="P106" i="3"/>
  <c r="L106" i="3"/>
  <c r="Q103" i="3"/>
  <c r="M103" i="3"/>
  <c r="I103" i="3"/>
  <c r="V102" i="3"/>
  <c r="N102" i="3"/>
  <c r="W101" i="3"/>
  <c r="S101" i="3"/>
  <c r="O101" i="3"/>
  <c r="U100" i="3"/>
  <c r="Q100" i="3"/>
  <c r="I100" i="3"/>
  <c r="BJ99" i="3"/>
  <c r="BI99" i="3" s="1"/>
  <c r="CA98" i="3"/>
  <c r="T98" i="3"/>
  <c r="L98" i="3"/>
  <c r="P97" i="3"/>
  <c r="T94" i="3"/>
  <c r="X91" i="3"/>
  <c r="P91" i="3"/>
  <c r="L91" i="3"/>
  <c r="X87" i="3"/>
  <c r="T87" i="3"/>
  <c r="P87" i="3"/>
  <c r="L87" i="3"/>
  <c r="V84" i="3"/>
  <c r="N84" i="3"/>
  <c r="R138" i="3"/>
  <c r="CB137" i="3"/>
  <c r="CA137" i="3" s="1"/>
  <c r="L137" i="3"/>
  <c r="V136" i="3"/>
  <c r="R136" i="3"/>
  <c r="N136" i="3"/>
  <c r="Z134" i="3"/>
  <c r="Y134" i="3" s="1"/>
  <c r="BJ133" i="3"/>
  <c r="BI133" i="3" s="1"/>
  <c r="Q132" i="3"/>
  <c r="I132" i="3"/>
  <c r="U132" i="3"/>
  <c r="I131" i="3"/>
  <c r="U130" i="3"/>
  <c r="Q130" i="3"/>
  <c r="M130" i="3"/>
  <c r="I130" i="3"/>
  <c r="M129" i="3"/>
  <c r="V128" i="3"/>
  <c r="N128" i="3"/>
  <c r="BJ126" i="3"/>
  <c r="BI126" i="3" s="1"/>
  <c r="W125" i="3"/>
  <c r="S125" i="3"/>
  <c r="O125" i="3"/>
  <c r="K125" i="3"/>
  <c r="W124" i="3"/>
  <c r="S124" i="3"/>
  <c r="O124" i="3"/>
  <c r="K124" i="3"/>
  <c r="U123" i="3"/>
  <c r="Q123" i="3"/>
  <c r="M123" i="3"/>
  <c r="I123" i="3"/>
  <c r="U122" i="3"/>
  <c r="Q122" i="3"/>
  <c r="M122" i="3"/>
  <c r="I122" i="3"/>
  <c r="AR121" i="3"/>
  <c r="AQ121" i="3" s="1"/>
  <c r="V120" i="3"/>
  <c r="R120" i="3"/>
  <c r="N120" i="3"/>
  <c r="J120" i="3"/>
  <c r="CB119" i="3"/>
  <c r="CA119" i="3" s="1"/>
  <c r="S119" i="3"/>
  <c r="K119" i="3"/>
  <c r="BJ117" i="3"/>
  <c r="BI117" i="3" s="1"/>
  <c r="V117" i="3"/>
  <c r="R117" i="3"/>
  <c r="N117" i="3"/>
  <c r="J117" i="3"/>
  <c r="BJ115" i="3"/>
  <c r="BI115" i="3" s="1"/>
  <c r="V114" i="3"/>
  <c r="R114" i="3"/>
  <c r="N114" i="3"/>
  <c r="J114" i="3"/>
  <c r="R113" i="3"/>
  <c r="J113" i="3"/>
  <c r="CB112" i="3"/>
  <c r="CA112" i="3" s="1"/>
  <c r="V112" i="3"/>
  <c r="U110" i="3"/>
  <c r="M110" i="3"/>
  <c r="I110" i="3"/>
  <c r="V109" i="3"/>
  <c r="R109" i="3"/>
  <c r="N109" i="3"/>
  <c r="U108" i="3"/>
  <c r="Q108" i="3"/>
  <c r="M108" i="3"/>
  <c r="I108" i="3"/>
  <c r="BJ107" i="3"/>
  <c r="BI107" i="3" s="1"/>
  <c r="P107" i="3"/>
  <c r="L107" i="3"/>
  <c r="V105" i="3"/>
  <c r="R105" i="3"/>
  <c r="N105" i="3"/>
  <c r="W104" i="3"/>
  <c r="S104" i="3"/>
  <c r="O104" i="3"/>
  <c r="K104" i="3"/>
  <c r="CB103" i="3"/>
  <c r="CA103" i="3" s="1"/>
  <c r="U102" i="3"/>
  <c r="M102" i="3"/>
  <c r="I102" i="3"/>
  <c r="X100" i="3"/>
  <c r="T100" i="3"/>
  <c r="P100" i="3"/>
  <c r="L100" i="3"/>
  <c r="W98" i="3"/>
  <c r="S98" i="3"/>
  <c r="O98" i="3"/>
  <c r="K98" i="3"/>
  <c r="W97" i="3"/>
  <c r="K97" i="3"/>
  <c r="CB96" i="3"/>
  <c r="CA96" i="3" s="1"/>
  <c r="BJ96" i="3"/>
  <c r="BI96" i="3" s="1"/>
  <c r="X96" i="3"/>
  <c r="T96" i="3"/>
  <c r="L96" i="3"/>
  <c r="O95" i="3"/>
  <c r="K94" i="3"/>
  <c r="CB93" i="3"/>
  <c r="CA93" i="3" s="1"/>
  <c r="P93" i="3"/>
  <c r="V92" i="3"/>
  <c r="N92" i="3"/>
  <c r="J92" i="3"/>
  <c r="W89" i="3"/>
  <c r="S89" i="3"/>
  <c r="O89" i="3"/>
  <c r="K89" i="3"/>
  <c r="U85" i="3"/>
  <c r="M85" i="3"/>
  <c r="Q80" i="3"/>
  <c r="L73" i="3"/>
  <c r="N71" i="3"/>
  <c r="R71" i="3"/>
  <c r="J71" i="3"/>
  <c r="O97" i="3"/>
  <c r="Q96" i="3"/>
  <c r="I96" i="3"/>
  <c r="BJ95" i="3"/>
  <c r="BI95" i="3" s="1"/>
  <c r="AR95" i="3"/>
  <c r="AQ95" i="3" s="1"/>
  <c r="K93" i="3"/>
  <c r="O92" i="3"/>
  <c r="W92" i="3"/>
  <c r="CA90" i="3"/>
  <c r="X89" i="3"/>
  <c r="T89" i="3"/>
  <c r="W88" i="3"/>
  <c r="S88" i="3"/>
  <c r="O88" i="3"/>
  <c r="K88" i="3"/>
  <c r="AR85" i="3"/>
  <c r="AQ85" i="3" s="1"/>
  <c r="U84" i="3"/>
  <c r="Q84" i="3"/>
  <c r="M84" i="3"/>
  <c r="I84" i="3"/>
  <c r="BJ83" i="3"/>
  <c r="BI83" i="3" s="1"/>
  <c r="V83" i="3"/>
  <c r="R83" i="3"/>
  <c r="N83" i="3"/>
  <c r="CB82" i="3"/>
  <c r="CA82" i="3" s="1"/>
  <c r="X82" i="3"/>
  <c r="T82" i="3"/>
  <c r="P82" i="3"/>
  <c r="L82" i="3"/>
  <c r="CB81" i="3"/>
  <c r="CA81" i="3" s="1"/>
  <c r="V81" i="3"/>
  <c r="R81" i="3"/>
  <c r="N81" i="3"/>
  <c r="X80" i="3"/>
  <c r="T80" i="3"/>
  <c r="L80" i="3"/>
  <c r="BJ78" i="3"/>
  <c r="BI78" i="3" s="1"/>
  <c r="V78" i="3"/>
  <c r="R78" i="3"/>
  <c r="N78" i="3"/>
  <c r="CB77" i="3"/>
  <c r="CA77" i="3" s="1"/>
  <c r="X77" i="3"/>
  <c r="P77" i="3"/>
  <c r="L77" i="3"/>
  <c r="AR74" i="3"/>
  <c r="AQ74" i="3" s="1"/>
  <c r="V74" i="3"/>
  <c r="R74" i="3"/>
  <c r="N74" i="3"/>
  <c r="M72" i="3"/>
  <c r="Q72" i="3"/>
  <c r="W70" i="3"/>
  <c r="K70" i="3"/>
  <c r="S70" i="3"/>
  <c r="T64" i="3"/>
  <c r="L64" i="3"/>
  <c r="U63" i="3"/>
  <c r="Q63" i="3"/>
  <c r="M63" i="3"/>
  <c r="I63" i="3"/>
  <c r="U62" i="3"/>
  <c r="Q62" i="3"/>
  <c r="M62" i="3"/>
  <c r="I62" i="3"/>
  <c r="Q55" i="3"/>
  <c r="I55" i="3"/>
  <c r="V50" i="3"/>
  <c r="R50" i="3"/>
  <c r="N50" i="3"/>
  <c r="AR88" i="3"/>
  <c r="AQ88" i="3" s="1"/>
  <c r="V88" i="3"/>
  <c r="R88" i="3"/>
  <c r="N88" i="3"/>
  <c r="AR87" i="3"/>
  <c r="AQ87" i="3" s="1"/>
  <c r="W85" i="3"/>
  <c r="S85" i="3"/>
  <c r="O85" i="3"/>
  <c r="K85" i="3"/>
  <c r="CB84" i="3"/>
  <c r="CA84" i="3" s="1"/>
  <c r="X84" i="3"/>
  <c r="L84" i="3"/>
  <c r="T84" i="3"/>
  <c r="Q83" i="3"/>
  <c r="M83" i="3"/>
  <c r="I83" i="3"/>
  <c r="W80" i="3"/>
  <c r="S80" i="3"/>
  <c r="O80" i="3"/>
  <c r="K80" i="3"/>
  <c r="Q78" i="3"/>
  <c r="M78" i="3"/>
  <c r="I78" i="3"/>
  <c r="U78" i="3"/>
  <c r="U75" i="3"/>
  <c r="Q75" i="3"/>
  <c r="M75" i="3"/>
  <c r="I75" i="3"/>
  <c r="CB73" i="3"/>
  <c r="CA73" i="3" s="1"/>
  <c r="V73" i="3"/>
  <c r="R73" i="3"/>
  <c r="N73" i="3"/>
  <c r="CA71" i="3"/>
  <c r="BJ71" i="3"/>
  <c r="BI71" i="3" s="1"/>
  <c r="P71" i="3"/>
  <c r="L71" i="3"/>
  <c r="K69" i="3"/>
  <c r="S69" i="3"/>
  <c r="W65" i="3"/>
  <c r="S65" i="3"/>
  <c r="O65" i="3"/>
  <c r="K65" i="3"/>
  <c r="P57" i="3"/>
  <c r="R53" i="3"/>
  <c r="N53" i="3"/>
  <c r="J53" i="3"/>
  <c r="V53" i="3"/>
  <c r="M93" i="3"/>
  <c r="W91" i="3"/>
  <c r="O91" i="3"/>
  <c r="AR90" i="3"/>
  <c r="AQ90" i="3" s="1"/>
  <c r="L89" i="3"/>
  <c r="U88" i="3"/>
  <c r="Q88" i="3"/>
  <c r="M88" i="3"/>
  <c r="I88" i="3"/>
  <c r="Q87" i="3"/>
  <c r="I87" i="3"/>
  <c r="CB85" i="3"/>
  <c r="CA85" i="3" s="1"/>
  <c r="V85" i="3"/>
  <c r="W84" i="3"/>
  <c r="S84" i="3"/>
  <c r="O84" i="3"/>
  <c r="K84" i="3"/>
  <c r="P83" i="3"/>
  <c r="BJ82" i="3"/>
  <c r="BI82" i="3" s="1"/>
  <c r="BJ77" i="3"/>
  <c r="BI77" i="3" s="1"/>
  <c r="J77" i="3"/>
  <c r="X75" i="3"/>
  <c r="P75" i="3"/>
  <c r="T74" i="3"/>
  <c r="P74" i="3"/>
  <c r="L74" i="3"/>
  <c r="W72" i="3"/>
  <c r="S72" i="3"/>
  <c r="K72" i="3"/>
  <c r="Q70" i="3"/>
  <c r="X68" i="3"/>
  <c r="T68" i="3"/>
  <c r="P68" i="3"/>
  <c r="BJ67" i="3"/>
  <c r="BI67" i="3" s="1"/>
  <c r="W58" i="3"/>
  <c r="S58" i="3"/>
  <c r="O58" i="3"/>
  <c r="K58" i="3"/>
  <c r="K81" i="3"/>
  <c r="CB80" i="3"/>
  <c r="CA80" i="3" s="1"/>
  <c r="V80" i="3"/>
  <c r="CB78" i="3"/>
  <c r="CA78" i="3" s="1"/>
  <c r="AR78" i="3"/>
  <c r="AQ78" i="3" s="1"/>
  <c r="X78" i="3"/>
  <c r="T78" i="3"/>
  <c r="L78" i="3"/>
  <c r="S77" i="3"/>
  <c r="K77" i="3"/>
  <c r="X72" i="3"/>
  <c r="T72" i="3"/>
  <c r="L72" i="3"/>
  <c r="U71" i="3"/>
  <c r="CB70" i="3"/>
  <c r="CA70" i="3" s="1"/>
  <c r="X70" i="3"/>
  <c r="P70" i="3"/>
  <c r="L70" i="3"/>
  <c r="CB69" i="3"/>
  <c r="CA69" i="3" s="1"/>
  <c r="V69" i="3"/>
  <c r="R69" i="3"/>
  <c r="N69" i="3"/>
  <c r="J69" i="3"/>
  <c r="U68" i="3"/>
  <c r="S67" i="3"/>
  <c r="K67" i="3"/>
  <c r="X67" i="3"/>
  <c r="T67" i="3"/>
  <c r="P67" i="3"/>
  <c r="L67" i="3"/>
  <c r="BJ65" i="3"/>
  <c r="BI65" i="3" s="1"/>
  <c r="U64" i="3"/>
  <c r="Q64" i="3"/>
  <c r="M64" i="3"/>
  <c r="I64" i="3"/>
  <c r="V63" i="3"/>
  <c r="R63" i="3"/>
  <c r="N63" i="3"/>
  <c r="W61" i="3"/>
  <c r="S61" i="3"/>
  <c r="O61" i="3"/>
  <c r="K61" i="3"/>
  <c r="W60" i="3"/>
  <c r="S60" i="3"/>
  <c r="O60" i="3"/>
  <c r="K60" i="3"/>
  <c r="W59" i="3"/>
  <c r="S59" i="3"/>
  <c r="O59" i="3"/>
  <c r="K59" i="3"/>
  <c r="X58" i="3"/>
  <c r="P58" i="3"/>
  <c r="L58" i="3"/>
  <c r="Q57" i="3"/>
  <c r="I57" i="3"/>
  <c r="U56" i="3"/>
  <c r="W53" i="3"/>
  <c r="S53" i="3"/>
  <c r="O53" i="3"/>
  <c r="X48" i="3"/>
  <c r="T48" i="3"/>
  <c r="P48" i="3"/>
  <c r="L48" i="3"/>
  <c r="O44" i="3"/>
  <c r="K44" i="3"/>
  <c r="V49" i="3"/>
  <c r="R49" i="3"/>
  <c r="N49" i="3"/>
  <c r="W37" i="3"/>
  <c r="S37" i="3"/>
  <c r="O37" i="3"/>
  <c r="K37" i="3"/>
  <c r="U74" i="3"/>
  <c r="Q74" i="3"/>
  <c r="I74" i="3"/>
  <c r="K73" i="3"/>
  <c r="I72" i="3"/>
  <c r="V72" i="3"/>
  <c r="W71" i="3"/>
  <c r="K71" i="3"/>
  <c r="V70" i="3"/>
  <c r="R70" i="3"/>
  <c r="N70" i="3"/>
  <c r="X69" i="3"/>
  <c r="T69" i="3"/>
  <c r="P69" i="3"/>
  <c r="K68" i="3"/>
  <c r="V67" i="3"/>
  <c r="R67" i="3"/>
  <c r="N67" i="3"/>
  <c r="J67" i="3"/>
  <c r="R65" i="3"/>
  <c r="J65" i="3"/>
  <c r="W64" i="3"/>
  <c r="S64" i="3"/>
  <c r="O64" i="3"/>
  <c r="K64" i="3"/>
  <c r="X63" i="3"/>
  <c r="T63" i="3"/>
  <c r="P63" i="3"/>
  <c r="L63" i="3"/>
  <c r="X62" i="3"/>
  <c r="T62" i="3"/>
  <c r="P62" i="3"/>
  <c r="AQ62" i="3"/>
  <c r="U61" i="3"/>
  <c r="Q61" i="3"/>
  <c r="M61" i="3"/>
  <c r="I61" i="3"/>
  <c r="U60" i="3"/>
  <c r="Q60" i="3"/>
  <c r="M60" i="3"/>
  <c r="I60" i="3"/>
  <c r="U59" i="3"/>
  <c r="Q59" i="3"/>
  <c r="M59" i="3"/>
  <c r="I59" i="3"/>
  <c r="W56" i="3"/>
  <c r="K56" i="3"/>
  <c r="O56" i="3"/>
  <c r="X55" i="3"/>
  <c r="P55" i="3"/>
  <c r="L55" i="3"/>
  <c r="W51" i="3"/>
  <c r="K51" i="3"/>
  <c r="Q50" i="3"/>
  <c r="I50" i="3"/>
  <c r="W47" i="3"/>
  <c r="I47" i="3"/>
  <c r="U42" i="3"/>
  <c r="V68" i="3"/>
  <c r="R68" i="3"/>
  <c r="N68" i="3"/>
  <c r="J68" i="3"/>
  <c r="CB67" i="3"/>
  <c r="CA67" i="3" s="1"/>
  <c r="U67" i="3"/>
  <c r="Q67" i="3"/>
  <c r="M67" i="3"/>
  <c r="I67" i="3"/>
  <c r="CA65" i="3"/>
  <c r="U65" i="3"/>
  <c r="Q65" i="3"/>
  <c r="M65" i="3"/>
  <c r="I65" i="3"/>
  <c r="V64" i="3"/>
  <c r="R64" i="3"/>
  <c r="N64" i="3"/>
  <c r="W63" i="3"/>
  <c r="S63" i="3"/>
  <c r="O63" i="3"/>
  <c r="K63" i="3"/>
  <c r="W62" i="3"/>
  <c r="S62" i="3"/>
  <c r="O62" i="3"/>
  <c r="K62" i="3"/>
  <c r="BJ61" i="3"/>
  <c r="BI61" i="3" s="1"/>
  <c r="CB60" i="3"/>
  <c r="CA60" i="3" s="1"/>
  <c r="BJ59" i="3"/>
  <c r="BI59" i="3" s="1"/>
  <c r="X59" i="3"/>
  <c r="T59" i="3"/>
  <c r="P59" i="3"/>
  <c r="L59" i="3"/>
  <c r="U58" i="3"/>
  <c r="Q58" i="3"/>
  <c r="M58" i="3"/>
  <c r="I58" i="3"/>
  <c r="N56" i="3"/>
  <c r="W55" i="3"/>
  <c r="K55" i="3"/>
  <c r="S55" i="3"/>
  <c r="Q52" i="3"/>
  <c r="M52" i="3"/>
  <c r="I52" i="3"/>
  <c r="N51" i="3"/>
  <c r="U48" i="3"/>
  <c r="Q48" i="3"/>
  <c r="M48" i="3"/>
  <c r="I48" i="3"/>
  <c r="W43" i="3"/>
  <c r="S43" i="3"/>
  <c r="O43" i="3"/>
  <c r="X39" i="3"/>
  <c r="T39" i="3"/>
  <c r="P39" i="3"/>
  <c r="L39" i="3"/>
  <c r="Q38" i="3"/>
  <c r="I38" i="3"/>
  <c r="W57" i="3"/>
  <c r="O57" i="3"/>
  <c r="BJ56" i="3"/>
  <c r="BI56" i="3" s="1"/>
  <c r="X56" i="3"/>
  <c r="T56" i="3"/>
  <c r="P56" i="3"/>
  <c r="L56" i="3"/>
  <c r="V55" i="3"/>
  <c r="R55" i="3"/>
  <c r="N55" i="3"/>
  <c r="BJ53" i="3"/>
  <c r="BI53" i="3" s="1"/>
  <c r="BJ51" i="3"/>
  <c r="BI51" i="3" s="1"/>
  <c r="X51" i="3"/>
  <c r="T51" i="3"/>
  <c r="P51" i="3"/>
  <c r="L51" i="3"/>
  <c r="W50" i="3"/>
  <c r="K50" i="3"/>
  <c r="S50" i="3"/>
  <c r="BJ49" i="3"/>
  <c r="BI49" i="3" s="1"/>
  <c r="V48" i="3"/>
  <c r="R48" i="3"/>
  <c r="N48" i="3"/>
  <c r="J48" i="3"/>
  <c r="BJ47" i="3"/>
  <c r="BI47" i="3" s="1"/>
  <c r="V47" i="3"/>
  <c r="R47" i="3"/>
  <c r="J47" i="3"/>
  <c r="CB46" i="3"/>
  <c r="CA46" i="3" s="1"/>
  <c r="V46" i="3"/>
  <c r="R46" i="3"/>
  <c r="N46" i="3"/>
  <c r="J46" i="3"/>
  <c r="CB44" i="3"/>
  <c r="CA44" i="3" s="1"/>
  <c r="T44" i="3"/>
  <c r="L44" i="3"/>
  <c r="CB43" i="3"/>
  <c r="CA43" i="3" s="1"/>
  <c r="T43" i="3"/>
  <c r="L43" i="3"/>
  <c r="N42" i="3"/>
  <c r="U41" i="3"/>
  <c r="Q41" i="3"/>
  <c r="M41" i="3"/>
  <c r="W40" i="3"/>
  <c r="S40" i="3"/>
  <c r="O40" i="3"/>
  <c r="U39" i="3"/>
  <c r="V38" i="3"/>
  <c r="R38" i="3"/>
  <c r="N38" i="3"/>
  <c r="BJ37" i="3"/>
  <c r="BI37" i="3" s="1"/>
  <c r="Q35" i="3"/>
  <c r="I35" i="3"/>
  <c r="W34" i="3"/>
  <c r="S34" i="3"/>
  <c r="O34" i="3"/>
  <c r="K34" i="3"/>
  <c r="X27" i="3"/>
  <c r="P27" i="3"/>
  <c r="L27" i="3"/>
  <c r="Q24" i="3"/>
  <c r="V16" i="3"/>
  <c r="R16" i="3"/>
  <c r="N16" i="3"/>
  <c r="CA10" i="3"/>
  <c r="U10" i="3"/>
  <c r="Q10" i="3"/>
  <c r="M10" i="3"/>
  <c r="I10" i="3"/>
  <c r="M36" i="3"/>
  <c r="BI35" i="3"/>
  <c r="X35" i="3"/>
  <c r="T35" i="3"/>
  <c r="P35" i="3"/>
  <c r="BJ34" i="3"/>
  <c r="BI34" i="3" s="1"/>
  <c r="V34" i="3"/>
  <c r="R34" i="3"/>
  <c r="BJ29" i="3"/>
  <c r="BI29" i="3" s="1"/>
  <c r="V29" i="3"/>
  <c r="R29" i="3"/>
  <c r="N29" i="3"/>
  <c r="J29" i="3"/>
  <c r="U25" i="3"/>
  <c r="M25" i="3"/>
  <c r="Q25" i="3"/>
  <c r="X18" i="3"/>
  <c r="T18" i="3"/>
  <c r="P18" i="3"/>
  <c r="L18" i="3"/>
  <c r="X12" i="3"/>
  <c r="T12" i="3"/>
  <c r="P12" i="3"/>
  <c r="L12" i="3"/>
  <c r="L47" i="3"/>
  <c r="X46" i="3"/>
  <c r="T46" i="3"/>
  <c r="P46" i="3"/>
  <c r="V44" i="3"/>
  <c r="R44" i="3"/>
  <c r="N44" i="3"/>
  <c r="X42" i="3"/>
  <c r="T42" i="3"/>
  <c r="P42" i="3"/>
  <c r="L42" i="3"/>
  <c r="U40" i="3"/>
  <c r="Q40" i="3"/>
  <c r="M40" i="3"/>
  <c r="I40" i="3"/>
  <c r="W39" i="3"/>
  <c r="O39" i="3"/>
  <c r="K39" i="3"/>
  <c r="X38" i="3"/>
  <c r="P38" i="3"/>
  <c r="L38" i="3"/>
  <c r="V37" i="3"/>
  <c r="R37" i="3"/>
  <c r="N37" i="3"/>
  <c r="L36" i="3"/>
  <c r="W33" i="3"/>
  <c r="S33" i="3"/>
  <c r="O33" i="3"/>
  <c r="K33" i="3"/>
  <c r="X32" i="3"/>
  <c r="T32" i="3"/>
  <c r="P32" i="3"/>
  <c r="Q30" i="3"/>
  <c r="M30" i="3"/>
  <c r="I30" i="3"/>
  <c r="U30" i="3"/>
  <c r="BJ19" i="3"/>
  <c r="BI19" i="3" s="1"/>
  <c r="V19" i="3"/>
  <c r="R19" i="3"/>
  <c r="N19" i="3"/>
  <c r="J19" i="3"/>
  <c r="W13" i="3"/>
  <c r="S13" i="3"/>
  <c r="O13" i="3"/>
  <c r="K13" i="3"/>
  <c r="U53" i="3"/>
  <c r="Q53" i="3"/>
  <c r="M53" i="3"/>
  <c r="I53" i="3"/>
  <c r="X50" i="3"/>
  <c r="P50" i="3"/>
  <c r="L50" i="3"/>
  <c r="U49" i="3"/>
  <c r="Q49" i="3"/>
  <c r="M49" i="3"/>
  <c r="BJ48" i="3"/>
  <c r="BI48" i="3" s="1"/>
  <c r="W48" i="3"/>
  <c r="O48" i="3"/>
  <c r="Q47" i="3"/>
  <c r="K47" i="3"/>
  <c r="S47" i="3"/>
  <c r="S46" i="3"/>
  <c r="K46" i="3"/>
  <c r="M44" i="3"/>
  <c r="I44" i="3"/>
  <c r="U43" i="3"/>
  <c r="Q43" i="3"/>
  <c r="M43" i="3"/>
  <c r="I43" i="3"/>
  <c r="W42" i="3"/>
  <c r="O42" i="3"/>
  <c r="K42" i="3"/>
  <c r="CB41" i="3"/>
  <c r="CA41" i="3" s="1"/>
  <c r="R41" i="3"/>
  <c r="N41" i="3"/>
  <c r="J41" i="3"/>
  <c r="CB40" i="3"/>
  <c r="CA40" i="3" s="1"/>
  <c r="T40" i="3"/>
  <c r="L40" i="3"/>
  <c r="N39" i="3"/>
  <c r="U37" i="3"/>
  <c r="Q37" i="3"/>
  <c r="M37" i="3"/>
  <c r="W36" i="3"/>
  <c r="O36" i="3"/>
  <c r="K36" i="3"/>
  <c r="CB34" i="3"/>
  <c r="CA34" i="3" s="1"/>
  <c r="X34" i="3"/>
  <c r="T34" i="3"/>
  <c r="P34" i="3"/>
  <c r="L34" i="3"/>
  <c r="BJ33" i="3"/>
  <c r="BI33" i="3" s="1"/>
  <c r="V33" i="3"/>
  <c r="R33" i="3"/>
  <c r="N33" i="3"/>
  <c r="J33" i="3"/>
  <c r="W22" i="3"/>
  <c r="S22" i="3"/>
  <c r="O22" i="3"/>
  <c r="K22" i="3"/>
  <c r="X21" i="3"/>
  <c r="T21" i="3"/>
  <c r="P21" i="3"/>
  <c r="L21" i="3"/>
  <c r="U20" i="3"/>
  <c r="M20" i="3"/>
  <c r="I20" i="3"/>
  <c r="W15" i="3"/>
  <c r="S15" i="3"/>
  <c r="O15" i="3"/>
  <c r="K15" i="3"/>
  <c r="W14" i="3"/>
  <c r="S14" i="3"/>
  <c r="O14" i="3"/>
  <c r="K14" i="3"/>
  <c r="N34" i="3"/>
  <c r="J34" i="3"/>
  <c r="CB33" i="3"/>
  <c r="CA33" i="3" s="1"/>
  <c r="U33" i="3"/>
  <c r="Q33" i="3"/>
  <c r="I33" i="3"/>
  <c r="CB32" i="3"/>
  <c r="CA32" i="3" s="1"/>
  <c r="BJ30" i="3"/>
  <c r="BI30" i="3" s="1"/>
  <c r="X30" i="3"/>
  <c r="T30" i="3"/>
  <c r="P30" i="3"/>
  <c r="Z30" i="3"/>
  <c r="Y30" i="3" s="1"/>
  <c r="CB28" i="3"/>
  <c r="CA28" i="3" s="1"/>
  <c r="V28" i="3"/>
  <c r="R28" i="3"/>
  <c r="N28" i="3"/>
  <c r="J28" i="3"/>
  <c r="W27" i="3"/>
  <c r="S27" i="3"/>
  <c r="O27" i="3"/>
  <c r="K27" i="3"/>
  <c r="BJ25" i="3"/>
  <c r="BI25" i="3" s="1"/>
  <c r="P25" i="3"/>
  <c r="L25" i="3"/>
  <c r="K24" i="3"/>
  <c r="U23" i="3"/>
  <c r="Q23" i="3"/>
  <c r="M23" i="3"/>
  <c r="I23" i="3"/>
  <c r="J22" i="3"/>
  <c r="W21" i="3"/>
  <c r="S21" i="3"/>
  <c r="K21" i="3"/>
  <c r="BJ20" i="3"/>
  <c r="BI20" i="3" s="1"/>
  <c r="X20" i="3"/>
  <c r="T20" i="3"/>
  <c r="P20" i="3"/>
  <c r="Z20" i="3"/>
  <c r="Y20" i="3" s="1"/>
  <c r="U19" i="3"/>
  <c r="Q19" i="3"/>
  <c r="M19" i="3"/>
  <c r="I19" i="3"/>
  <c r="U17" i="3"/>
  <c r="Q17" i="3"/>
  <c r="M17" i="3"/>
  <c r="I17" i="3"/>
  <c r="U16" i="3"/>
  <c r="Q16" i="3"/>
  <c r="M16" i="3"/>
  <c r="I16" i="3"/>
  <c r="V15" i="3"/>
  <c r="R15" i="3"/>
  <c r="N15" i="3"/>
  <c r="V14" i="3"/>
  <c r="R14" i="3"/>
  <c r="N14" i="3"/>
  <c r="CB13" i="3"/>
  <c r="CA13" i="3" s="1"/>
  <c r="V13" i="3"/>
  <c r="R13" i="3"/>
  <c r="N13" i="3"/>
  <c r="J13" i="3"/>
  <c r="BJ10" i="3"/>
  <c r="BI10" i="3" s="1"/>
  <c r="X10" i="3"/>
  <c r="T10" i="3"/>
  <c r="P10" i="3"/>
  <c r="Z10" i="3"/>
  <c r="Y10" i="3" s="1"/>
  <c r="T33" i="3"/>
  <c r="P33" i="3"/>
  <c r="L33" i="3"/>
  <c r="V32" i="3"/>
  <c r="R32" i="3"/>
  <c r="N32" i="3"/>
  <c r="J32" i="3"/>
  <c r="W30" i="3"/>
  <c r="S30" i="3"/>
  <c r="O30" i="3"/>
  <c r="K30" i="3"/>
  <c r="CB29" i="3"/>
  <c r="CA29" i="3" s="1"/>
  <c r="X29" i="3"/>
  <c r="T29" i="3"/>
  <c r="P29" i="3"/>
  <c r="L29" i="3"/>
  <c r="U28" i="3"/>
  <c r="M28" i="3"/>
  <c r="BJ27" i="3"/>
  <c r="BI27" i="3" s="1"/>
  <c r="V27" i="3"/>
  <c r="N27" i="3"/>
  <c r="Z27" i="3"/>
  <c r="Y27" i="3" s="1"/>
  <c r="W25" i="3"/>
  <c r="S25" i="3"/>
  <c r="O25" i="3"/>
  <c r="K25" i="3"/>
  <c r="I24" i="3"/>
  <c r="R24" i="3"/>
  <c r="N24" i="3"/>
  <c r="CB23" i="3"/>
  <c r="CA23" i="3" s="1"/>
  <c r="T23" i="3"/>
  <c r="L23" i="3"/>
  <c r="Q22" i="3"/>
  <c r="M22" i="3"/>
  <c r="I22" i="3"/>
  <c r="BJ21" i="3"/>
  <c r="BI21" i="3" s="1"/>
  <c r="V21" i="3"/>
  <c r="R21" i="3"/>
  <c r="N21" i="3"/>
  <c r="J21" i="3"/>
  <c r="CB19" i="3"/>
  <c r="CA19" i="3" s="1"/>
  <c r="X19" i="3"/>
  <c r="T19" i="3"/>
  <c r="AR19" i="3"/>
  <c r="AQ19" i="3" s="1"/>
  <c r="P19" i="3"/>
  <c r="BJ17" i="3"/>
  <c r="BI17" i="3" s="1"/>
  <c r="CB16" i="3"/>
  <c r="CA16" i="3" s="1"/>
  <c r="T16" i="3"/>
  <c r="P16" i="3"/>
  <c r="L16" i="3"/>
  <c r="U15" i="3"/>
  <c r="Q15" i="3"/>
  <c r="M15" i="3"/>
  <c r="I15" i="3"/>
  <c r="U14" i="3"/>
  <c r="Q14" i="3"/>
  <c r="M14" i="3"/>
  <c r="I14" i="3"/>
  <c r="BJ12" i="3"/>
  <c r="BI12" i="3" s="1"/>
  <c r="V12" i="3"/>
  <c r="R12" i="3"/>
  <c r="N12" i="3"/>
  <c r="J12" i="3"/>
  <c r="CB30" i="3"/>
  <c r="CA30" i="3" s="1"/>
  <c r="V30" i="3"/>
  <c r="R30" i="3"/>
  <c r="N30" i="3"/>
  <c r="J30" i="3"/>
  <c r="W29" i="3"/>
  <c r="S29" i="3"/>
  <c r="K29" i="3"/>
  <c r="X28" i="3"/>
  <c r="T28" i="3"/>
  <c r="P28" i="3"/>
  <c r="U27" i="3"/>
  <c r="Q27" i="3"/>
  <c r="M27" i="3"/>
  <c r="I27" i="3"/>
  <c r="V25" i="3"/>
  <c r="N25" i="3"/>
  <c r="U24" i="3"/>
  <c r="M24" i="3"/>
  <c r="W23" i="3"/>
  <c r="S23" i="3"/>
  <c r="O23" i="3"/>
  <c r="K23" i="3"/>
  <c r="X22" i="3"/>
  <c r="T22" i="3"/>
  <c r="P22" i="3"/>
  <c r="Y22" i="3"/>
  <c r="CB20" i="3"/>
  <c r="CA20" i="3" s="1"/>
  <c r="V20" i="3"/>
  <c r="R20" i="3"/>
  <c r="N20" i="3"/>
  <c r="J20" i="3"/>
  <c r="W19" i="3"/>
  <c r="O19" i="3"/>
  <c r="K19" i="3"/>
  <c r="M18" i="3"/>
  <c r="W16" i="3"/>
  <c r="S16" i="3"/>
  <c r="O16" i="3"/>
  <c r="K16" i="3"/>
  <c r="BI15" i="3"/>
  <c r="X15" i="3"/>
  <c r="T15" i="3"/>
  <c r="P15" i="3"/>
  <c r="L15" i="3"/>
  <c r="X14" i="3"/>
  <c r="T14" i="3"/>
  <c r="P14" i="3"/>
  <c r="X13" i="3"/>
  <c r="T13" i="3"/>
  <c r="P13" i="3"/>
  <c r="U12" i="3"/>
  <c r="Q12" i="3"/>
  <c r="M12" i="3"/>
  <c r="I12" i="3"/>
  <c r="V10" i="3"/>
  <c r="R10" i="3"/>
  <c r="N10" i="3"/>
  <c r="J10" i="3"/>
  <c r="AX158" i="3"/>
  <c r="AT158" i="3"/>
  <c r="AP158" i="3"/>
  <c r="AL158" i="3"/>
  <c r="AH158" i="3"/>
  <c r="AD158" i="3"/>
  <c r="Z147" i="3"/>
  <c r="Y147" i="3" s="1"/>
  <c r="Z146" i="3"/>
  <c r="Y146" i="3" s="1"/>
  <c r="W145" i="3"/>
  <c r="AR138" i="3"/>
  <c r="AQ138" i="3" s="1"/>
  <c r="AR137" i="3"/>
  <c r="AQ137" i="3" s="1"/>
  <c r="CB136" i="3"/>
  <c r="CA136" i="3" s="1"/>
  <c r="V135" i="3"/>
  <c r="R135" i="3"/>
  <c r="N135" i="3"/>
  <c r="J135" i="3"/>
  <c r="Z135" i="3"/>
  <c r="Y135" i="3" s="1"/>
  <c r="X134" i="3"/>
  <c r="L134" i="3"/>
  <c r="P134" i="3"/>
  <c r="J130" i="3"/>
  <c r="AR128" i="3"/>
  <c r="AQ128" i="3" s="1"/>
  <c r="Q127" i="3"/>
  <c r="M127" i="3"/>
  <c r="I127" i="3"/>
  <c r="J122" i="3"/>
  <c r="Z122" i="3"/>
  <c r="Y122" i="3" s="1"/>
  <c r="AR106" i="3"/>
  <c r="AQ106" i="3" s="1"/>
  <c r="Z143" i="3"/>
  <c r="Y143" i="3" s="1"/>
  <c r="CB141" i="3"/>
  <c r="CA141" i="3" s="1"/>
  <c r="Z141" i="3"/>
  <c r="Y141" i="3" s="1"/>
  <c r="BJ139" i="3"/>
  <c r="BI139" i="3" s="1"/>
  <c r="AR136" i="3"/>
  <c r="AQ136" i="3" s="1"/>
  <c r="AR135" i="3"/>
  <c r="AQ135" i="3" s="1"/>
  <c r="AR132" i="3"/>
  <c r="AQ132" i="3" s="1"/>
  <c r="BJ129" i="3"/>
  <c r="BI129" i="3" s="1"/>
  <c r="N129" i="3"/>
  <c r="J129" i="3"/>
  <c r="CB123" i="3"/>
  <c r="CA123" i="3" s="1"/>
  <c r="BJ123" i="3"/>
  <c r="BI123" i="3" s="1"/>
  <c r="V123" i="3"/>
  <c r="R123" i="3"/>
  <c r="J123" i="3"/>
  <c r="AR105" i="3"/>
  <c r="AQ105" i="3" s="1"/>
  <c r="AR146" i="3"/>
  <c r="AQ146" i="3" s="1"/>
  <c r="AR145" i="3"/>
  <c r="AQ145" i="3" s="1"/>
  <c r="AR143" i="3"/>
  <c r="AQ143" i="3" s="1"/>
  <c r="V139" i="3"/>
  <c r="Z139" i="3"/>
  <c r="Y139" i="3" s="1"/>
  <c r="X138" i="3"/>
  <c r="T138" i="3"/>
  <c r="P138" i="3"/>
  <c r="L138" i="3"/>
  <c r="Z138" i="3"/>
  <c r="Y138" i="3" s="1"/>
  <c r="BJ137" i="3"/>
  <c r="BI137" i="3" s="1"/>
  <c r="V134" i="3"/>
  <c r="J134" i="3"/>
  <c r="R134" i="3"/>
  <c r="AR133" i="3"/>
  <c r="AQ133" i="3" s="1"/>
  <c r="J133" i="3"/>
  <c r="T130" i="3"/>
  <c r="P130" i="3"/>
  <c r="L130" i="3"/>
  <c r="U126" i="3"/>
  <c r="Q126" i="3"/>
  <c r="Z125" i="3"/>
  <c r="Y125" i="3" s="1"/>
  <c r="P122" i="3"/>
  <c r="K121" i="3"/>
  <c r="BJ111" i="3"/>
  <c r="BI111" i="3" s="1"/>
  <c r="CB110" i="3"/>
  <c r="CA110" i="3" s="1"/>
  <c r="J110" i="3"/>
  <c r="Z145" i="3"/>
  <c r="Y145" i="3" s="1"/>
  <c r="X141" i="3"/>
  <c r="AR139" i="3"/>
  <c r="AQ139" i="3" s="1"/>
  <c r="CB138" i="3"/>
  <c r="CA138" i="3" s="1"/>
  <c r="V137" i="3"/>
  <c r="R137" i="3"/>
  <c r="N137" i="3"/>
  <c r="J137" i="3"/>
  <c r="Z137" i="3"/>
  <c r="Y137" i="3" s="1"/>
  <c r="X136" i="3"/>
  <c r="T136" i="3"/>
  <c r="P136" i="3"/>
  <c r="L136" i="3"/>
  <c r="Z136" i="3"/>
  <c r="Y136" i="3" s="1"/>
  <c r="J136" i="3"/>
  <c r="BJ135" i="3"/>
  <c r="BI135" i="3" s="1"/>
  <c r="W132" i="3"/>
  <c r="S132" i="3"/>
  <c r="O132" i="3"/>
  <c r="Z129" i="3"/>
  <c r="Y129" i="3" s="1"/>
  <c r="S128" i="3"/>
  <c r="K128" i="3"/>
  <c r="Z123" i="3"/>
  <c r="Y123" i="3" s="1"/>
  <c r="U115" i="3"/>
  <c r="M115" i="3"/>
  <c r="I113" i="3"/>
  <c r="CB107" i="3"/>
  <c r="CA107" i="3" s="1"/>
  <c r="J107" i="3"/>
  <c r="Z144" i="3"/>
  <c r="Y144" i="3" s="1"/>
  <c r="AR142" i="3"/>
  <c r="AQ142" i="3" s="1"/>
  <c r="Z140" i="3"/>
  <c r="Y140" i="3" s="1"/>
  <c r="K133" i="3"/>
  <c r="J132" i="3"/>
  <c r="Z132" i="3"/>
  <c r="Y132" i="3" s="1"/>
  <c r="BJ131" i="3"/>
  <c r="BI131" i="3" s="1"/>
  <c r="T131" i="3"/>
  <c r="AR129" i="3"/>
  <c r="AQ129" i="3" s="1"/>
  <c r="W128" i="3"/>
  <c r="L128" i="3"/>
  <c r="Z128" i="3"/>
  <c r="Y128" i="3" s="1"/>
  <c r="U127" i="3"/>
  <c r="W126" i="3"/>
  <c r="O126" i="3"/>
  <c r="BJ124" i="3"/>
  <c r="BI124" i="3" s="1"/>
  <c r="L124" i="3"/>
  <c r="L122" i="3"/>
  <c r="W120" i="3"/>
  <c r="O120" i="3"/>
  <c r="Q119" i="3"/>
  <c r="I119" i="3"/>
  <c r="S118" i="3"/>
  <c r="K118" i="3"/>
  <c r="S115" i="3"/>
  <c r="K115" i="3"/>
  <c r="U114" i="3"/>
  <c r="M114" i="3"/>
  <c r="W111" i="3"/>
  <c r="S111" i="3"/>
  <c r="O111" i="3"/>
  <c r="Z110" i="3"/>
  <c r="Y110" i="3" s="1"/>
  <c r="Q109" i="3"/>
  <c r="M109" i="3"/>
  <c r="S107" i="3"/>
  <c r="K107" i="3"/>
  <c r="M106" i="3"/>
  <c r="J106" i="3"/>
  <c r="Z106" i="3"/>
  <c r="Y106" i="3" s="1"/>
  <c r="J105" i="3"/>
  <c r="Z105" i="3"/>
  <c r="Y105" i="3" s="1"/>
  <c r="AR104" i="3"/>
  <c r="AQ104" i="3" s="1"/>
  <c r="J104" i="3"/>
  <c r="BJ103" i="3"/>
  <c r="BI103" i="3" s="1"/>
  <c r="T101" i="3"/>
  <c r="K95" i="3"/>
  <c r="X95" i="3"/>
  <c r="T95" i="3"/>
  <c r="P95" i="3"/>
  <c r="L95" i="3"/>
  <c r="Z95" i="3"/>
  <c r="Y95" i="3" s="1"/>
  <c r="BJ94" i="3"/>
  <c r="BI94" i="3" s="1"/>
  <c r="BJ93" i="3"/>
  <c r="BI93" i="3" s="1"/>
  <c r="Z87" i="3"/>
  <c r="Y87" i="3" s="1"/>
  <c r="M71" i="3"/>
  <c r="Q71" i="3"/>
  <c r="I71" i="3"/>
  <c r="Q102" i="3"/>
  <c r="AR99" i="3"/>
  <c r="AQ99" i="3" s="1"/>
  <c r="R99" i="3"/>
  <c r="J99" i="3"/>
  <c r="BJ98" i="3"/>
  <c r="BI98" i="3" s="1"/>
  <c r="N98" i="3"/>
  <c r="J98" i="3"/>
  <c r="AR98" i="3"/>
  <c r="AQ98" i="3" s="1"/>
  <c r="BJ90" i="3"/>
  <c r="BI90" i="3" s="1"/>
  <c r="V90" i="3"/>
  <c r="R90" i="3"/>
  <c r="N90" i="3"/>
  <c r="J90" i="3"/>
  <c r="Z90" i="3"/>
  <c r="Y90" i="3" s="1"/>
  <c r="J88" i="3"/>
  <c r="Z88" i="3"/>
  <c r="Y88" i="3" s="1"/>
  <c r="BJ72" i="3"/>
  <c r="BI72" i="3" s="1"/>
  <c r="N72" i="3"/>
  <c r="AR144" i="3"/>
  <c r="AQ144" i="3" s="1"/>
  <c r="AR140" i="3"/>
  <c r="AQ140" i="3" s="1"/>
  <c r="I134" i="3"/>
  <c r="N134" i="3"/>
  <c r="Q133" i="3"/>
  <c r="N131" i="3"/>
  <c r="S129" i="3"/>
  <c r="R128" i="3"/>
  <c r="K127" i="3"/>
  <c r="CB121" i="3"/>
  <c r="CA121" i="3" s="1"/>
  <c r="N121" i="3"/>
  <c r="Q120" i="3"/>
  <c r="I120" i="3"/>
  <c r="U118" i="3"/>
  <c r="M118" i="3"/>
  <c r="Q115" i="3"/>
  <c r="I115" i="3"/>
  <c r="S114" i="3"/>
  <c r="K114" i="3"/>
  <c r="U113" i="3"/>
  <c r="M113" i="3"/>
  <c r="W106" i="3"/>
  <c r="O106" i="3"/>
  <c r="O105" i="3"/>
  <c r="X97" i="3"/>
  <c r="BJ80" i="3"/>
  <c r="BI80" i="3" s="1"/>
  <c r="N80" i="3"/>
  <c r="U34" i="3"/>
  <c r="Q34" i="3"/>
  <c r="M34" i="3"/>
  <c r="I34" i="3"/>
  <c r="X133" i="3"/>
  <c r="T133" i="3"/>
  <c r="P133" i="3"/>
  <c r="L133" i="3"/>
  <c r="Z133" i="3"/>
  <c r="Y133" i="3" s="1"/>
  <c r="K132" i="3"/>
  <c r="X130" i="3"/>
  <c r="R129" i="3"/>
  <c r="U128" i="3"/>
  <c r="Q128" i="3"/>
  <c r="M128" i="3"/>
  <c r="I128" i="3"/>
  <c r="V127" i="3"/>
  <c r="J127" i="3"/>
  <c r="Z127" i="3"/>
  <c r="Y127" i="3" s="1"/>
  <c r="CB126" i="3"/>
  <c r="CA126" i="3" s="1"/>
  <c r="AR125" i="3"/>
  <c r="AQ125" i="3" s="1"/>
  <c r="K112" i="3"/>
  <c r="Q110" i="3"/>
  <c r="J109" i="3"/>
  <c r="Z109" i="3"/>
  <c r="Y109" i="3" s="1"/>
  <c r="X107" i="3"/>
  <c r="T107" i="3"/>
  <c r="Z107" i="3"/>
  <c r="Y107" i="3" s="1"/>
  <c r="Z96" i="3"/>
  <c r="Y96" i="3" s="1"/>
  <c r="W94" i="3"/>
  <c r="S94" i="3"/>
  <c r="O94" i="3"/>
  <c r="W93" i="3"/>
  <c r="S93" i="3"/>
  <c r="O93" i="3"/>
  <c r="U92" i="3"/>
  <c r="S91" i="3"/>
  <c r="K91" i="3"/>
  <c r="AR63" i="3"/>
  <c r="AQ63" i="3" s="1"/>
  <c r="J63" i="3"/>
  <c r="BJ132" i="3"/>
  <c r="BI132" i="3" s="1"/>
  <c r="W131" i="3"/>
  <c r="S131" i="3"/>
  <c r="O131" i="3"/>
  <c r="K131" i="3"/>
  <c r="BJ127" i="3"/>
  <c r="BI127" i="3" s="1"/>
  <c r="V126" i="3"/>
  <c r="R126" i="3"/>
  <c r="N126" i="3"/>
  <c r="V121" i="3"/>
  <c r="R121" i="3"/>
  <c r="W113" i="3"/>
  <c r="S113" i="3"/>
  <c r="O113" i="3"/>
  <c r="K113" i="3"/>
  <c r="R112" i="3"/>
  <c r="AR112" i="3"/>
  <c r="AQ112" i="3" s="1"/>
  <c r="J112" i="3"/>
  <c r="L111" i="3"/>
  <c r="Q111" i="3"/>
  <c r="I111" i="3"/>
  <c r="V110" i="3"/>
  <c r="N110" i="3"/>
  <c r="I107" i="3"/>
  <c r="Q107" i="3"/>
  <c r="S106" i="3"/>
  <c r="K106" i="3"/>
  <c r="S105" i="3"/>
  <c r="U104" i="3"/>
  <c r="M104" i="3"/>
  <c r="W102" i="3"/>
  <c r="R101" i="3"/>
  <c r="J101" i="3"/>
  <c r="X98" i="3"/>
  <c r="P98" i="3"/>
  <c r="N97" i="3"/>
  <c r="V96" i="3"/>
  <c r="R96" i="3"/>
  <c r="N96" i="3"/>
  <c r="W90" i="3"/>
  <c r="S90" i="3"/>
  <c r="CB87" i="3"/>
  <c r="CA87" i="3" s="1"/>
  <c r="AR82" i="3"/>
  <c r="AQ82" i="3" s="1"/>
  <c r="J82" i="3"/>
  <c r="V82" i="3"/>
  <c r="R82" i="3"/>
  <c r="N82" i="3"/>
  <c r="S110" i="3"/>
  <c r="K110" i="3"/>
  <c r="U109" i="3"/>
  <c r="AR108" i="3"/>
  <c r="AQ108" i="3" s="1"/>
  <c r="J108" i="3"/>
  <c r="W108" i="3"/>
  <c r="O108" i="3"/>
  <c r="N107" i="3"/>
  <c r="K105" i="3"/>
  <c r="L103" i="3"/>
  <c r="CB102" i="3"/>
  <c r="CA102" i="3" s="1"/>
  <c r="Z102" i="3"/>
  <c r="Y102" i="3" s="1"/>
  <c r="J102" i="3"/>
  <c r="J100" i="3"/>
  <c r="V99" i="3"/>
  <c r="N99" i="3"/>
  <c r="Z99" i="3"/>
  <c r="Y99" i="3" s="1"/>
  <c r="M92" i="3"/>
  <c r="I92" i="3"/>
  <c r="Q92" i="3"/>
  <c r="Q91" i="3"/>
  <c r="I91" i="3"/>
  <c r="BJ85" i="3"/>
  <c r="BI85" i="3" s="1"/>
  <c r="R85" i="3"/>
  <c r="J85" i="3"/>
  <c r="U55" i="3"/>
  <c r="M55" i="3"/>
  <c r="S102" i="3"/>
  <c r="K102" i="3"/>
  <c r="L101" i="3"/>
  <c r="U101" i="3"/>
  <c r="V100" i="3"/>
  <c r="N100" i="3"/>
  <c r="S99" i="3"/>
  <c r="K99" i="3"/>
  <c r="X99" i="3"/>
  <c r="P99" i="3"/>
  <c r="M98" i="3"/>
  <c r="R98" i="3"/>
  <c r="T97" i="3"/>
  <c r="L94" i="3"/>
  <c r="Q94" i="3"/>
  <c r="I94" i="3"/>
  <c r="L93" i="3"/>
  <c r="Q93" i="3"/>
  <c r="I93" i="3"/>
  <c r="S92" i="3"/>
  <c r="K92" i="3"/>
  <c r="U91" i="3"/>
  <c r="X90" i="3"/>
  <c r="T90" i="3"/>
  <c r="P90" i="3"/>
  <c r="L90" i="3"/>
  <c r="P85" i="3"/>
  <c r="BJ84" i="3"/>
  <c r="BI84" i="3" s="1"/>
  <c r="Z78" i="3"/>
  <c r="Y78" i="3" s="1"/>
  <c r="CB75" i="3"/>
  <c r="CA75" i="3" s="1"/>
  <c r="V75" i="3"/>
  <c r="AR72" i="3"/>
  <c r="AQ72" i="3" s="1"/>
  <c r="S71" i="3"/>
  <c r="U46" i="3"/>
  <c r="M46" i="3"/>
  <c r="CB92" i="3"/>
  <c r="CA92" i="3" s="1"/>
  <c r="Z92" i="3"/>
  <c r="Y92" i="3" s="1"/>
  <c r="M91" i="3"/>
  <c r="J91" i="3"/>
  <c r="V89" i="3"/>
  <c r="R89" i="3"/>
  <c r="N89" i="3"/>
  <c r="J89" i="3"/>
  <c r="X88" i="3"/>
  <c r="T88" i="3"/>
  <c r="P88" i="3"/>
  <c r="L88" i="3"/>
  <c r="V87" i="3"/>
  <c r="R87" i="3"/>
  <c r="N87" i="3"/>
  <c r="Z82" i="3"/>
  <c r="Y82" i="3" s="1"/>
  <c r="AR80" i="3"/>
  <c r="AQ80" i="3" s="1"/>
  <c r="J74" i="3"/>
  <c r="Z74" i="3"/>
  <c r="Y74" i="3" s="1"/>
  <c r="AR73" i="3"/>
  <c r="AQ73" i="3" s="1"/>
  <c r="U70" i="3"/>
  <c r="M70" i="3"/>
  <c r="W67" i="3"/>
  <c r="O67" i="3"/>
  <c r="Z59" i="3"/>
  <c r="Y59" i="3" s="1"/>
  <c r="Z126" i="3"/>
  <c r="Y126" i="3" s="1"/>
  <c r="J126" i="3"/>
  <c r="Z121" i="3"/>
  <c r="Y121" i="3" s="1"/>
  <c r="J121" i="3"/>
  <c r="AR120" i="3"/>
  <c r="AQ120" i="3" s="1"/>
  <c r="Z119" i="3"/>
  <c r="Y119" i="3" s="1"/>
  <c r="J119" i="3"/>
  <c r="AR118" i="3"/>
  <c r="AQ118" i="3" s="1"/>
  <c r="L118" i="3"/>
  <c r="Z117" i="3"/>
  <c r="Y117" i="3" s="1"/>
  <c r="Z115" i="3"/>
  <c r="Y115" i="3" s="1"/>
  <c r="AR114" i="3"/>
  <c r="AQ114" i="3" s="1"/>
  <c r="L114" i="3"/>
  <c r="Z113" i="3"/>
  <c r="Y113" i="3" s="1"/>
  <c r="AR111" i="3"/>
  <c r="AQ111" i="3" s="1"/>
  <c r="V111" i="3"/>
  <c r="R111" i="3"/>
  <c r="N111" i="3"/>
  <c r="J111" i="3"/>
  <c r="Z111" i="3"/>
  <c r="Y111" i="3" s="1"/>
  <c r="BJ109" i="3"/>
  <c r="BI109" i="3" s="1"/>
  <c r="X108" i="3"/>
  <c r="T108" i="3"/>
  <c r="P108" i="3"/>
  <c r="L108" i="3"/>
  <c r="Z108" i="3"/>
  <c r="Y108" i="3" s="1"/>
  <c r="BJ106" i="3"/>
  <c r="BI106" i="3" s="1"/>
  <c r="CB104" i="3"/>
  <c r="CA104" i="3" s="1"/>
  <c r="AR103" i="3"/>
  <c r="AQ103" i="3" s="1"/>
  <c r="V103" i="3"/>
  <c r="R103" i="3"/>
  <c r="N103" i="3"/>
  <c r="J103" i="3"/>
  <c r="Z103" i="3"/>
  <c r="Y103" i="3" s="1"/>
  <c r="W100" i="3"/>
  <c r="S100" i="3"/>
  <c r="O100" i="3"/>
  <c r="K100" i="3"/>
  <c r="AR97" i="3"/>
  <c r="AQ97" i="3" s="1"/>
  <c r="L97" i="3"/>
  <c r="U95" i="3"/>
  <c r="Q95" i="3"/>
  <c r="M95" i="3"/>
  <c r="I95" i="3"/>
  <c r="AR93" i="3"/>
  <c r="AQ93" i="3" s="1"/>
  <c r="V93" i="3"/>
  <c r="R93" i="3"/>
  <c r="N93" i="3"/>
  <c r="J93" i="3"/>
  <c r="Z93" i="3"/>
  <c r="Y93" i="3" s="1"/>
  <c r="U90" i="3"/>
  <c r="Q90" i="3"/>
  <c r="M90" i="3"/>
  <c r="I90" i="3"/>
  <c r="X85" i="3"/>
  <c r="T85" i="3"/>
  <c r="R84" i="3"/>
  <c r="J84" i="3"/>
  <c r="S82" i="3"/>
  <c r="K82" i="3"/>
  <c r="J81" i="3"/>
  <c r="Z81" i="3"/>
  <c r="Y81" i="3" s="1"/>
  <c r="P80" i="3"/>
  <c r="AR77" i="3"/>
  <c r="AQ77" i="3" s="1"/>
  <c r="V77" i="3"/>
  <c r="R77" i="3"/>
  <c r="N77" i="3"/>
  <c r="T75" i="3"/>
  <c r="J73" i="3"/>
  <c r="Z73" i="3"/>
  <c r="Y73" i="3" s="1"/>
  <c r="P72" i="3"/>
  <c r="X71" i="3"/>
  <c r="T71" i="3"/>
  <c r="Z71" i="3"/>
  <c r="Y71" i="3" s="1"/>
  <c r="W69" i="3"/>
  <c r="O69" i="3"/>
  <c r="S68" i="3"/>
  <c r="W68" i="3"/>
  <c r="O68" i="3"/>
  <c r="J60" i="3"/>
  <c r="Z60" i="3"/>
  <c r="Y60" i="3" s="1"/>
  <c r="Z56" i="3"/>
  <c r="Y56" i="3" s="1"/>
  <c r="Z120" i="3"/>
  <c r="Y120" i="3" s="1"/>
  <c r="AR117" i="3"/>
  <c r="AQ117" i="3" s="1"/>
  <c r="AR115" i="3"/>
  <c r="AQ115" i="3" s="1"/>
  <c r="X112" i="3"/>
  <c r="T112" i="3"/>
  <c r="P112" i="3"/>
  <c r="L112" i="3"/>
  <c r="Z112" i="3"/>
  <c r="Y112" i="3" s="1"/>
  <c r="AR110" i="3"/>
  <c r="AQ110" i="3" s="1"/>
  <c r="CB108" i="3"/>
  <c r="CA108" i="3" s="1"/>
  <c r="AR107" i="3"/>
  <c r="AQ107" i="3" s="1"/>
  <c r="BJ105" i="3"/>
  <c r="BI105" i="3" s="1"/>
  <c r="X104" i="3"/>
  <c r="T104" i="3"/>
  <c r="P104" i="3"/>
  <c r="L104" i="3"/>
  <c r="Z104" i="3"/>
  <c r="Y104" i="3" s="1"/>
  <c r="AR102" i="3"/>
  <c r="AQ102" i="3" s="1"/>
  <c r="U99" i="3"/>
  <c r="Q99" i="3"/>
  <c r="M99" i="3"/>
  <c r="I99" i="3"/>
  <c r="W96" i="3"/>
  <c r="S96" i="3"/>
  <c r="O96" i="3"/>
  <c r="K96" i="3"/>
  <c r="AR94" i="3"/>
  <c r="AQ94" i="3" s="1"/>
  <c r="V94" i="3"/>
  <c r="R94" i="3"/>
  <c r="N94" i="3"/>
  <c r="J94" i="3"/>
  <c r="Z94" i="3"/>
  <c r="Y94" i="3" s="1"/>
  <c r="AR92" i="3"/>
  <c r="AQ92" i="3" s="1"/>
  <c r="N85" i="3"/>
  <c r="X83" i="3"/>
  <c r="T83" i="3"/>
  <c r="L83" i="3"/>
  <c r="Z83" i="3"/>
  <c r="Y83" i="3" s="1"/>
  <c r="X81" i="3"/>
  <c r="T81" i="3"/>
  <c r="P81" i="3"/>
  <c r="U80" i="3"/>
  <c r="M80" i="3"/>
  <c r="R80" i="3"/>
  <c r="J80" i="3"/>
  <c r="Z77" i="3"/>
  <c r="Y77" i="3" s="1"/>
  <c r="J75" i="3"/>
  <c r="R75" i="3"/>
  <c r="CB74" i="3"/>
  <c r="CA74" i="3" s="1"/>
  <c r="X73" i="3"/>
  <c r="T73" i="3"/>
  <c r="P73" i="3"/>
  <c r="U72" i="3"/>
  <c r="R72" i="3"/>
  <c r="J72" i="3"/>
  <c r="M68" i="3"/>
  <c r="CB61" i="3"/>
  <c r="CA61" i="3" s="1"/>
  <c r="J61" i="3"/>
  <c r="R61" i="3"/>
  <c r="L60" i="3"/>
  <c r="S49" i="3"/>
  <c r="M39" i="3"/>
  <c r="Q39" i="3"/>
  <c r="I39" i="3"/>
  <c r="Z85" i="3"/>
  <c r="Y85" i="3" s="1"/>
  <c r="Z84" i="3"/>
  <c r="Y84" i="3" s="1"/>
  <c r="W83" i="3"/>
  <c r="S83" i="3"/>
  <c r="O83" i="3"/>
  <c r="K83" i="3"/>
  <c r="U81" i="3"/>
  <c r="Q81" i="3"/>
  <c r="M81" i="3"/>
  <c r="I81" i="3"/>
  <c r="Z80" i="3"/>
  <c r="Y80" i="3" s="1"/>
  <c r="W78" i="3"/>
  <c r="S78" i="3"/>
  <c r="O78" i="3"/>
  <c r="K78" i="3"/>
  <c r="AR75" i="3"/>
  <c r="AQ75" i="3" s="1"/>
  <c r="L75" i="3"/>
  <c r="U73" i="3"/>
  <c r="Q73" i="3"/>
  <c r="M73" i="3"/>
  <c r="I73" i="3"/>
  <c r="CA72" i="3"/>
  <c r="Z72" i="3"/>
  <c r="Y72" i="3" s="1"/>
  <c r="AR71" i="3"/>
  <c r="AQ71" i="3" s="1"/>
  <c r="X65" i="3"/>
  <c r="T65" i="3"/>
  <c r="P65" i="3"/>
  <c r="L65" i="3"/>
  <c r="Z65" i="3"/>
  <c r="Y65" i="3" s="1"/>
  <c r="BJ64" i="3"/>
  <c r="BI64" i="3" s="1"/>
  <c r="AR61" i="3"/>
  <c r="AQ61" i="3" s="1"/>
  <c r="AR60" i="3"/>
  <c r="AQ60" i="3" s="1"/>
  <c r="CB59" i="3"/>
  <c r="CA59" i="3" s="1"/>
  <c r="V58" i="3"/>
  <c r="R58" i="3"/>
  <c r="N58" i="3"/>
  <c r="J58" i="3"/>
  <c r="X57" i="3"/>
  <c r="T57" i="3"/>
  <c r="L57" i="3"/>
  <c r="S56" i="3"/>
  <c r="T52" i="3"/>
  <c r="L52" i="3"/>
  <c r="M51" i="3"/>
  <c r="Q51" i="3"/>
  <c r="I51" i="3"/>
  <c r="W49" i="3"/>
  <c r="O49" i="3"/>
  <c r="K49" i="3"/>
  <c r="O72" i="3"/>
  <c r="AR70" i="3"/>
  <c r="AQ70" i="3" s="1"/>
  <c r="J70" i="3"/>
  <c r="Z70" i="3"/>
  <c r="Y70" i="3" s="1"/>
  <c r="J64" i="3"/>
  <c r="Z64" i="3"/>
  <c r="Y64" i="3" s="1"/>
  <c r="Z63" i="3"/>
  <c r="Y63" i="3" s="1"/>
  <c r="BJ62" i="3"/>
  <c r="BI62" i="3" s="1"/>
  <c r="AR59" i="3"/>
  <c r="AQ59" i="3" s="1"/>
  <c r="Z51" i="3"/>
  <c r="Y51" i="3" s="1"/>
  <c r="U50" i="3"/>
  <c r="M50" i="3"/>
  <c r="AR49" i="3"/>
  <c r="AQ49" i="3" s="1"/>
  <c r="J49" i="3"/>
  <c r="U47" i="3"/>
  <c r="W46" i="3"/>
  <c r="O46" i="3"/>
  <c r="W87" i="3"/>
  <c r="S87" i="3"/>
  <c r="O87" i="3"/>
  <c r="K87" i="3"/>
  <c r="AR84" i="3"/>
  <c r="AQ84" i="3" s="1"/>
  <c r="U82" i="3"/>
  <c r="Q82" i="3"/>
  <c r="M82" i="3"/>
  <c r="I82" i="3"/>
  <c r="U77" i="3"/>
  <c r="Q77" i="3"/>
  <c r="M77" i="3"/>
  <c r="I77" i="3"/>
  <c r="W74" i="3"/>
  <c r="S74" i="3"/>
  <c r="O74" i="3"/>
  <c r="K74" i="3"/>
  <c r="BJ70" i="3"/>
  <c r="BI70" i="3" s="1"/>
  <c r="AR65" i="3"/>
  <c r="AQ65" i="3" s="1"/>
  <c r="AR64" i="3"/>
  <c r="AQ64" i="3" s="1"/>
  <c r="CB63" i="3"/>
  <c r="CA63" i="3" s="1"/>
  <c r="V62" i="3"/>
  <c r="R62" i="3"/>
  <c r="N62" i="3"/>
  <c r="J62" i="3"/>
  <c r="Z62" i="3"/>
  <c r="Y62" i="3" s="1"/>
  <c r="X61" i="3"/>
  <c r="T61" i="3"/>
  <c r="P61" i="3"/>
  <c r="L61" i="3"/>
  <c r="Z61" i="3"/>
  <c r="Y61" i="3" s="1"/>
  <c r="BJ60" i="3"/>
  <c r="BI60" i="3" s="1"/>
  <c r="M56" i="3"/>
  <c r="Q56" i="3"/>
  <c r="I56" i="3"/>
  <c r="BJ52" i="3"/>
  <c r="BI52" i="3" s="1"/>
  <c r="W52" i="3"/>
  <c r="S52" i="3"/>
  <c r="O52" i="3"/>
  <c r="S51" i="3"/>
  <c r="M42" i="3"/>
  <c r="Q42" i="3"/>
  <c r="I42" i="3"/>
  <c r="AR69" i="3"/>
  <c r="AQ69" i="3" s="1"/>
  <c r="L69" i="3"/>
  <c r="L68" i="3"/>
  <c r="Z67" i="3"/>
  <c r="Y67" i="3" s="1"/>
  <c r="AR56" i="3"/>
  <c r="AQ56" i="3" s="1"/>
  <c r="X53" i="3"/>
  <c r="T53" i="3"/>
  <c r="P53" i="3"/>
  <c r="L53" i="3"/>
  <c r="Z53" i="3"/>
  <c r="Y53" i="3" s="1"/>
  <c r="AR51" i="3"/>
  <c r="AQ51" i="3" s="1"/>
  <c r="CB49" i="3"/>
  <c r="CA49" i="3" s="1"/>
  <c r="BJ44" i="3"/>
  <c r="BI44" i="3" s="1"/>
  <c r="W44" i="3"/>
  <c r="S44" i="3"/>
  <c r="Z42" i="3"/>
  <c r="Y42" i="3" s="1"/>
  <c r="W41" i="3"/>
  <c r="S41" i="3"/>
  <c r="O41" i="3"/>
  <c r="Z39" i="3"/>
  <c r="Y39" i="3" s="1"/>
  <c r="U38" i="3"/>
  <c r="M38" i="3"/>
  <c r="AR37" i="3"/>
  <c r="AQ37" i="3" s="1"/>
  <c r="J37" i="3"/>
  <c r="M32" i="3"/>
  <c r="V57" i="3"/>
  <c r="R57" i="3"/>
  <c r="N57" i="3"/>
  <c r="J57" i="3"/>
  <c r="CB56" i="3"/>
  <c r="CA56" i="3" s="1"/>
  <c r="AR55" i="3"/>
  <c r="AQ55" i="3" s="1"/>
  <c r="J55" i="3"/>
  <c r="Z55" i="3"/>
  <c r="Y55" i="3" s="1"/>
  <c r="AR53" i="3"/>
  <c r="AQ53" i="3" s="1"/>
  <c r="CB51" i="3"/>
  <c r="CA51" i="3" s="1"/>
  <c r="J50" i="3"/>
  <c r="U44" i="3"/>
  <c r="Q44" i="3"/>
  <c r="J44" i="3"/>
  <c r="Z44" i="3"/>
  <c r="Y44" i="3" s="1"/>
  <c r="BJ43" i="3"/>
  <c r="BI43" i="3" s="1"/>
  <c r="S42" i="3"/>
  <c r="BJ40" i="3"/>
  <c r="BI40" i="3" s="1"/>
  <c r="S39" i="3"/>
  <c r="AR67" i="3"/>
  <c r="AQ67" i="3" s="1"/>
  <c r="BJ55" i="3"/>
  <c r="BI55" i="3" s="1"/>
  <c r="CB53" i="3"/>
  <c r="CA53" i="3" s="1"/>
  <c r="AR52" i="3"/>
  <c r="AQ52" i="3" s="1"/>
  <c r="V52" i="3"/>
  <c r="R52" i="3"/>
  <c r="N52" i="3"/>
  <c r="J52" i="3"/>
  <c r="Z52" i="3"/>
  <c r="Y52" i="3" s="1"/>
  <c r="X49" i="3"/>
  <c r="T49" i="3"/>
  <c r="P49" i="3"/>
  <c r="L49" i="3"/>
  <c r="Z49" i="3"/>
  <c r="Y49" i="3" s="1"/>
  <c r="AR44" i="3"/>
  <c r="AQ44" i="3" s="1"/>
  <c r="I41" i="3"/>
  <c r="W38" i="3"/>
  <c r="K38" i="3"/>
  <c r="S38" i="3"/>
  <c r="U36" i="3"/>
  <c r="Q36" i="3"/>
  <c r="I36" i="3"/>
  <c r="CB35" i="3"/>
  <c r="CA35" i="3" s="1"/>
  <c r="W35" i="3"/>
  <c r="S35" i="3"/>
  <c r="O35" i="3"/>
  <c r="K35" i="3"/>
  <c r="Z48" i="3"/>
  <c r="Y48" i="3" s="1"/>
  <c r="Z47" i="3"/>
  <c r="Y47" i="3" s="1"/>
  <c r="AR46" i="3"/>
  <c r="AQ46" i="3" s="1"/>
  <c r="L46" i="3"/>
  <c r="AR42" i="3"/>
  <c r="AQ42" i="3" s="1"/>
  <c r="X41" i="3"/>
  <c r="T41" i="3"/>
  <c r="P41" i="3"/>
  <c r="L41" i="3"/>
  <c r="Z41" i="3"/>
  <c r="Y41" i="3" s="1"/>
  <c r="AR39" i="3"/>
  <c r="AQ39" i="3" s="1"/>
  <c r="CB37" i="3"/>
  <c r="CA37" i="3" s="1"/>
  <c r="AR36" i="3"/>
  <c r="AQ36" i="3" s="1"/>
  <c r="V36" i="3"/>
  <c r="R36" i="3"/>
  <c r="N36" i="3"/>
  <c r="J36" i="3"/>
  <c r="Z36" i="3"/>
  <c r="Y36" i="3" s="1"/>
  <c r="U29" i="3"/>
  <c r="Q29" i="3"/>
  <c r="M29" i="3"/>
  <c r="I29" i="3"/>
  <c r="W28" i="3"/>
  <c r="S28" i="3"/>
  <c r="O28" i="3"/>
  <c r="K28" i="3"/>
  <c r="CB22" i="3"/>
  <c r="CA22" i="3" s="1"/>
  <c r="CB42" i="3"/>
  <c r="CA42" i="3" s="1"/>
  <c r="AR41" i="3"/>
  <c r="AQ41" i="3" s="1"/>
  <c r="CB39" i="3"/>
  <c r="CA39" i="3" s="1"/>
  <c r="AR38" i="3"/>
  <c r="AQ38" i="3" s="1"/>
  <c r="J38" i="3"/>
  <c r="Z38" i="3"/>
  <c r="Y38" i="3" s="1"/>
  <c r="BJ36" i="3"/>
  <c r="BI36" i="3" s="1"/>
  <c r="Z35" i="3"/>
  <c r="Y35" i="3" s="1"/>
  <c r="L35" i="3"/>
  <c r="AR24" i="3"/>
  <c r="AQ24" i="3" s="1"/>
  <c r="J24" i="3"/>
  <c r="BJ23" i="3"/>
  <c r="BI23" i="3" s="1"/>
  <c r="CB17" i="3"/>
  <c r="CA17" i="3" s="1"/>
  <c r="V17" i="3"/>
  <c r="J17" i="3"/>
  <c r="AR48" i="3"/>
  <c r="AQ48" i="3" s="1"/>
  <c r="AR47" i="3"/>
  <c r="AQ47" i="3" s="1"/>
  <c r="AR43" i="3"/>
  <c r="AQ43" i="3" s="1"/>
  <c r="V43" i="3"/>
  <c r="R43" i="3"/>
  <c r="N43" i="3"/>
  <c r="J43" i="3"/>
  <c r="Z43" i="3"/>
  <c r="Y43" i="3" s="1"/>
  <c r="AR40" i="3"/>
  <c r="AQ40" i="3" s="1"/>
  <c r="V40" i="3"/>
  <c r="R40" i="3"/>
  <c r="N40" i="3"/>
  <c r="J40" i="3"/>
  <c r="Z40" i="3"/>
  <c r="Y40" i="3" s="1"/>
  <c r="BJ38" i="3"/>
  <c r="BI38" i="3" s="1"/>
  <c r="X37" i="3"/>
  <c r="T37" i="3"/>
  <c r="P37" i="3"/>
  <c r="L37" i="3"/>
  <c r="Z37" i="3"/>
  <c r="Y37" i="3" s="1"/>
  <c r="V35" i="3"/>
  <c r="R35" i="3"/>
  <c r="N35" i="3"/>
  <c r="J35" i="3"/>
  <c r="AR35" i="3"/>
  <c r="AQ35" i="3" s="1"/>
  <c r="W32" i="3"/>
  <c r="S32" i="3"/>
  <c r="O32" i="3"/>
  <c r="K32" i="3"/>
  <c r="AR15" i="3"/>
  <c r="AQ15" i="3" s="1"/>
  <c r="J15" i="3"/>
  <c r="Z34" i="3"/>
  <c r="Y34" i="3" s="1"/>
  <c r="Z33" i="3"/>
  <c r="Y33" i="3" s="1"/>
  <c r="AR32" i="3"/>
  <c r="AQ32" i="3" s="1"/>
  <c r="L32" i="3"/>
  <c r="AR30" i="3"/>
  <c r="AQ30" i="3" s="1"/>
  <c r="L30" i="3"/>
  <c r="Z29" i="3"/>
  <c r="Y29" i="3" s="1"/>
  <c r="AR28" i="3"/>
  <c r="AQ28" i="3" s="1"/>
  <c r="L28" i="3"/>
  <c r="AR25" i="3"/>
  <c r="AQ25" i="3" s="1"/>
  <c r="V22" i="3"/>
  <c r="R22" i="3"/>
  <c r="N22" i="3"/>
  <c r="U21" i="3"/>
  <c r="Q21" i="3"/>
  <c r="M21" i="3"/>
  <c r="I21" i="3"/>
  <c r="W20" i="3"/>
  <c r="S20" i="3"/>
  <c r="O20" i="3"/>
  <c r="K20" i="3"/>
  <c r="BJ18" i="3"/>
  <c r="BI18" i="3" s="1"/>
  <c r="X24" i="3"/>
  <c r="T24" i="3"/>
  <c r="P24" i="3"/>
  <c r="L24" i="3"/>
  <c r="Z24" i="3"/>
  <c r="Y24" i="3" s="1"/>
  <c r="AR23" i="3"/>
  <c r="AQ23" i="3" s="1"/>
  <c r="V23" i="3"/>
  <c r="R23" i="3"/>
  <c r="N23" i="3"/>
  <c r="J23" i="3"/>
  <c r="Z23" i="3"/>
  <c r="Y23" i="3" s="1"/>
  <c r="U18" i="3"/>
  <c r="W12" i="3"/>
  <c r="S12" i="3"/>
  <c r="AR34" i="3"/>
  <c r="AQ34" i="3" s="1"/>
  <c r="AR33" i="3"/>
  <c r="AQ33" i="3" s="1"/>
  <c r="AR29" i="3"/>
  <c r="AQ29" i="3" s="1"/>
  <c r="X25" i="3"/>
  <c r="T25" i="3"/>
  <c r="Z25" i="3"/>
  <c r="Y25" i="3" s="1"/>
  <c r="W24" i="3"/>
  <c r="S24" i="3"/>
  <c r="O24" i="3"/>
  <c r="S19" i="3"/>
  <c r="M13" i="3"/>
  <c r="I13" i="3"/>
  <c r="AR22" i="3"/>
  <c r="AQ22" i="3" s="1"/>
  <c r="L22" i="3"/>
  <c r="Z21" i="3"/>
  <c r="Y21" i="3" s="1"/>
  <c r="AR20" i="3"/>
  <c r="AQ20" i="3" s="1"/>
  <c r="L20" i="3"/>
  <c r="Z19" i="3"/>
  <c r="Y19" i="3" s="1"/>
  <c r="W18" i="3"/>
  <c r="S18" i="3"/>
  <c r="O18" i="3"/>
  <c r="K18" i="3"/>
  <c r="W17" i="3"/>
  <c r="S17" i="3"/>
  <c r="O17" i="3"/>
  <c r="K17" i="3"/>
  <c r="X17" i="3"/>
  <c r="T17" i="3"/>
  <c r="P17" i="3"/>
  <c r="L17" i="3"/>
  <c r="Z17" i="3"/>
  <c r="Y17" i="3" s="1"/>
  <c r="BJ16" i="3"/>
  <c r="BI16" i="3" s="1"/>
  <c r="W10" i="3"/>
  <c r="S10" i="3"/>
  <c r="O10" i="3"/>
  <c r="K10" i="3"/>
  <c r="V18" i="3"/>
  <c r="R18" i="3"/>
  <c r="N18" i="3"/>
  <c r="J18" i="3"/>
  <c r="Z18" i="3"/>
  <c r="Y18" i="3" s="1"/>
  <c r="AR17" i="3"/>
  <c r="AQ17" i="3" s="1"/>
  <c r="J16" i="3"/>
  <c r="Z16" i="3"/>
  <c r="Y16" i="3" s="1"/>
  <c r="Z15" i="3"/>
  <c r="Y15" i="3" s="1"/>
  <c r="BJ14" i="3"/>
  <c r="AR21" i="3"/>
  <c r="AQ21" i="3" s="1"/>
  <c r="AR18" i="3"/>
  <c r="AQ18" i="3" s="1"/>
  <c r="AR16" i="3"/>
  <c r="AQ16" i="3" s="1"/>
  <c r="CB15" i="3"/>
  <c r="J14" i="3"/>
  <c r="Z14" i="3"/>
  <c r="Y14" i="3" s="1"/>
  <c r="AR13" i="3"/>
  <c r="AQ13" i="3" s="1"/>
  <c r="L13" i="3"/>
  <c r="Z12" i="3"/>
  <c r="AR10" i="3"/>
  <c r="L10" i="3"/>
  <c r="AR12" i="3"/>
  <c r="AQ12" i="3" s="1"/>
  <c r="G148" i="4"/>
  <c r="H154" i="4"/>
  <c r="G154" i="4" s="1"/>
  <c r="H150" i="4"/>
  <c r="G150" i="4" s="1"/>
  <c r="H153" i="4"/>
  <c r="G153" i="4" s="1"/>
  <c r="H149" i="4"/>
  <c r="G149" i="4" s="1"/>
  <c r="H96" i="3" l="1"/>
  <c r="H138" i="3"/>
  <c r="G138" i="3" s="1"/>
  <c r="H56" i="3"/>
  <c r="G56" i="3" s="1"/>
  <c r="H81" i="3"/>
  <c r="G81" i="3" s="1"/>
  <c r="G141" i="3"/>
  <c r="H21" i="3"/>
  <c r="G21" i="3" s="1"/>
  <c r="H25" i="3"/>
  <c r="G25" i="3" s="1"/>
  <c r="H80" i="3"/>
  <c r="G80" i="3" s="1"/>
  <c r="H83" i="3"/>
  <c r="G83" i="3" s="1"/>
  <c r="H78" i="3"/>
  <c r="G78" i="3" s="1"/>
  <c r="H69" i="3"/>
  <c r="G69" i="3" s="1"/>
  <c r="H128" i="3"/>
  <c r="G128" i="3" s="1"/>
  <c r="H13" i="3"/>
  <c r="G13" i="3" s="1"/>
  <c r="H28" i="3"/>
  <c r="G28" i="3" s="1"/>
  <c r="H50" i="3"/>
  <c r="G50" i="3" s="1"/>
  <c r="H95" i="3"/>
  <c r="G95" i="3" s="1"/>
  <c r="H55" i="3"/>
  <c r="G55" i="3" s="1"/>
  <c r="H114" i="3"/>
  <c r="G114" i="3" s="1"/>
  <c r="G147" i="3"/>
  <c r="G146" i="3"/>
  <c r="G144" i="3"/>
  <c r="G139" i="3"/>
  <c r="H73" i="3"/>
  <c r="G73" i="3" s="1"/>
  <c r="G143" i="3"/>
  <c r="G142" i="3"/>
  <c r="G145" i="3"/>
  <c r="G140" i="3"/>
  <c r="H64" i="3"/>
  <c r="G64" i="3" s="1"/>
  <c r="H102" i="3"/>
  <c r="G102" i="3" s="1"/>
  <c r="H105" i="3"/>
  <c r="G105" i="3" s="1"/>
  <c r="H42" i="3"/>
  <c r="G42" i="3" s="1"/>
  <c r="H71" i="3"/>
  <c r="G71" i="3" s="1"/>
  <c r="H120" i="3"/>
  <c r="G120" i="3" s="1"/>
  <c r="H47" i="3"/>
  <c r="G47" i="3" s="1"/>
  <c r="H117" i="3"/>
  <c r="G117" i="3" s="1"/>
  <c r="H32" i="3"/>
  <c r="G32" i="3" s="1"/>
  <c r="H30" i="3"/>
  <c r="G30" i="3" s="1"/>
  <c r="H44" i="3"/>
  <c r="G44" i="3" s="1"/>
  <c r="H109" i="3"/>
  <c r="G109" i="3" s="1"/>
  <c r="H12" i="3"/>
  <c r="G12" i="3" s="1"/>
  <c r="H29" i="3"/>
  <c r="G29" i="3" s="1"/>
  <c r="H33" i="3"/>
  <c r="G33" i="3" s="1"/>
  <c r="H34" i="3"/>
  <c r="G34" i="3" s="1"/>
  <c r="H19" i="3"/>
  <c r="G19" i="3" s="1"/>
  <c r="H119" i="3"/>
  <c r="G119" i="3" s="1"/>
  <c r="H106" i="3"/>
  <c r="G106" i="3" s="1"/>
  <c r="H48" i="3"/>
  <c r="G48" i="3" s="1"/>
  <c r="H125" i="3"/>
  <c r="G125" i="3" s="1"/>
  <c r="H15" i="3"/>
  <c r="G15" i="3" s="1"/>
  <c r="H63" i="3"/>
  <c r="G63" i="3" s="1"/>
  <c r="H27" i="3"/>
  <c r="G27" i="3" s="1"/>
  <c r="H59" i="3"/>
  <c r="G59" i="3" s="1"/>
  <c r="H115" i="3"/>
  <c r="G115" i="3" s="1"/>
  <c r="S158" i="3"/>
  <c r="S162" i="3" s="1"/>
  <c r="H22" i="3"/>
  <c r="G22" i="3" s="1"/>
  <c r="H20" i="3"/>
  <c r="G20" i="3" s="1"/>
  <c r="H97" i="3"/>
  <c r="G97" i="3" s="1"/>
  <c r="H127" i="3"/>
  <c r="G127" i="3" s="1"/>
  <c r="H113" i="3"/>
  <c r="G113" i="3" s="1"/>
  <c r="H10" i="3"/>
  <c r="G10" i="3" s="1"/>
  <c r="H58" i="3"/>
  <c r="H87" i="3"/>
  <c r="G87" i="3" s="1"/>
  <c r="H91" i="3"/>
  <c r="G91" i="3" s="1"/>
  <c r="R158" i="3"/>
  <c r="R162" i="3" s="1"/>
  <c r="H68" i="3"/>
  <c r="G68" i="3" s="1"/>
  <c r="H70" i="3"/>
  <c r="G70" i="3" s="1"/>
  <c r="H67" i="3"/>
  <c r="G67" i="3" s="1"/>
  <c r="H92" i="3"/>
  <c r="G92" i="3" s="1"/>
  <c r="H74" i="3"/>
  <c r="G74" i="3" s="1"/>
  <c r="H16" i="3"/>
  <c r="G16" i="3" s="1"/>
  <c r="X158" i="3"/>
  <c r="M158" i="3"/>
  <c r="M162" i="3" s="1"/>
  <c r="H40" i="3"/>
  <c r="G40" i="3" s="1"/>
  <c r="H38" i="3"/>
  <c r="G38" i="3" s="1"/>
  <c r="H46" i="3"/>
  <c r="G46" i="3" s="1"/>
  <c r="H84" i="3"/>
  <c r="G84" i="3" s="1"/>
  <c r="H85" i="3"/>
  <c r="G85" i="3" s="1"/>
  <c r="H82" i="3"/>
  <c r="G82" i="3" s="1"/>
  <c r="H124" i="3"/>
  <c r="G124" i="3" s="1"/>
  <c r="H132" i="3"/>
  <c r="G132" i="3" s="1"/>
  <c r="H129" i="3"/>
  <c r="G129" i="3" s="1"/>
  <c r="H39" i="3"/>
  <c r="G39" i="3" s="1"/>
  <c r="H41" i="3"/>
  <c r="G41" i="3" s="1"/>
  <c r="H53" i="3"/>
  <c r="G53" i="3" s="1"/>
  <c r="H65" i="3"/>
  <c r="G65" i="3" s="1"/>
  <c r="H118" i="3"/>
  <c r="G118" i="3" s="1"/>
  <c r="H131" i="3"/>
  <c r="G131" i="3" s="1"/>
  <c r="H88" i="3"/>
  <c r="G88" i="3" s="1"/>
  <c r="H107" i="3"/>
  <c r="G107" i="3" s="1"/>
  <c r="H121" i="3"/>
  <c r="G121" i="3" s="1"/>
  <c r="H123" i="3"/>
  <c r="G123" i="3" s="1"/>
  <c r="H51" i="3"/>
  <c r="G51" i="3" s="1"/>
  <c r="H77" i="3"/>
  <c r="G77" i="3" s="1"/>
  <c r="H99" i="3"/>
  <c r="G99" i="3" s="1"/>
  <c r="H135" i="3"/>
  <c r="G135" i="3" s="1"/>
  <c r="H57" i="3"/>
  <c r="G57" i="3" s="1"/>
  <c r="H108" i="3"/>
  <c r="G108" i="3" s="1"/>
  <c r="H18" i="3"/>
  <c r="G18" i="3" s="1"/>
  <c r="H61" i="3"/>
  <c r="G61" i="3" s="1"/>
  <c r="H94" i="3"/>
  <c r="G94" i="3" s="1"/>
  <c r="H126" i="3"/>
  <c r="G126" i="3" s="1"/>
  <c r="H89" i="3"/>
  <c r="G89" i="3" s="1"/>
  <c r="G96" i="3"/>
  <c r="U158" i="3"/>
  <c r="H43" i="3"/>
  <c r="G43" i="3" s="1"/>
  <c r="H17" i="3"/>
  <c r="G17" i="3" s="1"/>
  <c r="H24" i="3"/>
  <c r="G24" i="3" s="1"/>
  <c r="H36" i="3"/>
  <c r="G36" i="3" s="1"/>
  <c r="H112" i="3"/>
  <c r="G112" i="3" s="1"/>
  <c r="H90" i="3"/>
  <c r="G90" i="3" s="1"/>
  <c r="Y12" i="3"/>
  <c r="Y158" i="3" s="1"/>
  <c r="Z158" i="3"/>
  <c r="Z160" i="3" s="1"/>
  <c r="V158" i="3"/>
  <c r="K158" i="3"/>
  <c r="K162" i="3" s="1"/>
  <c r="P158" i="3"/>
  <c r="P162" i="3" s="1"/>
  <c r="Q158" i="3"/>
  <c r="Q162" i="3" s="1"/>
  <c r="CA15" i="3"/>
  <c r="CA158" i="3" s="1"/>
  <c r="CB158" i="3"/>
  <c r="CB160" i="3" s="1"/>
  <c r="N158" i="3"/>
  <c r="N162" i="3" s="1"/>
  <c r="O158" i="3"/>
  <c r="O162" i="3" s="1"/>
  <c r="T158" i="3"/>
  <c r="T162" i="3" s="1"/>
  <c r="I158" i="3"/>
  <c r="I162" i="3" s="1"/>
  <c r="H23" i="3"/>
  <c r="G23" i="3" s="1"/>
  <c r="H35" i="3"/>
  <c r="G35" i="3" s="1"/>
  <c r="H37" i="3"/>
  <c r="G37" i="3" s="1"/>
  <c r="H62" i="3"/>
  <c r="G62" i="3" s="1"/>
  <c r="H49" i="3"/>
  <c r="G49" i="3" s="1"/>
  <c r="H72" i="3"/>
  <c r="G72" i="3" s="1"/>
  <c r="H75" i="3"/>
  <c r="G75" i="3" s="1"/>
  <c r="H60" i="3"/>
  <c r="G60" i="3" s="1"/>
  <c r="H103" i="3"/>
  <c r="G103" i="3" s="1"/>
  <c r="H100" i="3"/>
  <c r="G100" i="3" s="1"/>
  <c r="H101" i="3"/>
  <c r="G101" i="3" s="1"/>
  <c r="H137" i="3"/>
  <c r="G137" i="3" s="1"/>
  <c r="H133" i="3"/>
  <c r="G133" i="3" s="1"/>
  <c r="H134" i="3"/>
  <c r="G134" i="3" s="1"/>
  <c r="H130" i="3"/>
  <c r="G130" i="3" s="1"/>
  <c r="H104" i="3"/>
  <c r="G104" i="3" s="1"/>
  <c r="H136" i="3"/>
  <c r="G136" i="3" s="1"/>
  <c r="H111" i="3"/>
  <c r="G111" i="3" s="1"/>
  <c r="H98" i="3"/>
  <c r="G98" i="3" s="1"/>
  <c r="H110" i="3"/>
  <c r="G110" i="3" s="1"/>
  <c r="H122" i="3"/>
  <c r="G122" i="3" s="1"/>
  <c r="BI14" i="3"/>
  <c r="BI158" i="3" s="1"/>
  <c r="BJ158" i="3"/>
  <c r="BJ160" i="3" s="1"/>
  <c r="L158" i="3"/>
  <c r="W158" i="3"/>
  <c r="AQ10" i="3"/>
  <c r="AQ158" i="3" s="1"/>
  <c r="AR158" i="3"/>
  <c r="AR160" i="3" s="1"/>
  <c r="H14" i="3"/>
  <c r="G14" i="3" s="1"/>
  <c r="J158" i="3"/>
  <c r="J162" i="3" s="1"/>
  <c r="H52" i="3"/>
  <c r="G52" i="3" s="1"/>
  <c r="G58" i="3"/>
  <c r="H93" i="3"/>
  <c r="G93" i="3" s="1"/>
  <c r="Y160" i="3" l="1"/>
  <c r="C160" i="3"/>
  <c r="L162" i="3"/>
  <c r="AQ160" i="3"/>
  <c r="BI160" i="3"/>
  <c r="CA160" i="3"/>
  <c r="V162" i="3"/>
  <c r="D162" i="3"/>
  <c r="C162" i="3"/>
  <c r="U162" i="3"/>
  <c r="W162" i="3"/>
  <c r="E162" i="3"/>
  <c r="F162" i="3"/>
  <c r="X162" i="3"/>
  <c r="H158" i="3"/>
  <c r="G158" i="3"/>
  <c r="CP157" i="4"/>
  <c r="CP157" i="1" s="1"/>
  <c r="CO157" i="4"/>
  <c r="CO157" i="1" s="1"/>
  <c r="CN157" i="4"/>
  <c r="CN157" i="1" s="1"/>
  <c r="CM157" i="4"/>
  <c r="CM157" i="1" s="1"/>
  <c r="CL157" i="4"/>
  <c r="CL157" i="1" s="1"/>
  <c r="CK157" i="4"/>
  <c r="CK157" i="1" s="1"/>
  <c r="CJ157" i="4"/>
  <c r="CI157" i="4"/>
  <c r="CI157" i="1" s="1"/>
  <c r="BX157" i="4"/>
  <c r="BW157" i="4"/>
  <c r="BV157" i="4"/>
  <c r="BU157" i="4"/>
  <c r="BT157" i="4"/>
  <c r="BS157" i="4"/>
  <c r="BR157" i="4"/>
  <c r="BQ157" i="4"/>
  <c r="BU157" i="1" l="1"/>
  <c r="S157" i="1" s="1"/>
  <c r="S157" i="4"/>
  <c r="BS157" i="1"/>
  <c r="Q157" i="1" s="1"/>
  <c r="Q157" i="4"/>
  <c r="BW157" i="1"/>
  <c r="U157" i="1" s="1"/>
  <c r="U157" i="4"/>
  <c r="BQ157" i="1"/>
  <c r="O157" i="1" s="1"/>
  <c r="O157" i="4"/>
  <c r="BR157" i="1"/>
  <c r="P157" i="4"/>
  <c r="BI157" i="4"/>
  <c r="BV157" i="1"/>
  <c r="T157" i="1" s="1"/>
  <c r="T157" i="4"/>
  <c r="CJ157" i="1"/>
  <c r="CA157" i="1" s="1"/>
  <c r="CA157" i="4"/>
  <c r="BT157" i="1"/>
  <c r="R157" i="1" s="1"/>
  <c r="R157" i="4"/>
  <c r="BX157" i="1"/>
  <c r="V157" i="1" s="1"/>
  <c r="V157" i="4"/>
  <c r="H160" i="3"/>
  <c r="D160" i="3"/>
  <c r="H161" i="3"/>
  <c r="H162" i="3"/>
  <c r="G160" i="3"/>
  <c r="G162" i="3"/>
  <c r="T119" i="4"/>
  <c r="L119" i="4"/>
  <c r="X118" i="4"/>
  <c r="X117" i="4"/>
  <c r="L117" i="4"/>
  <c r="X115" i="4"/>
  <c r="T114" i="4"/>
  <c r="P112" i="4"/>
  <c r="T111" i="4"/>
  <c r="L111" i="4"/>
  <c r="T108" i="4"/>
  <c r="P108" i="4"/>
  <c r="X106" i="4"/>
  <c r="X105" i="4"/>
  <c r="P103" i="4"/>
  <c r="X101" i="4"/>
  <c r="P101" i="4"/>
  <c r="L99" i="4"/>
  <c r="T98" i="4"/>
  <c r="X97" i="4"/>
  <c r="T97" i="4"/>
  <c r="X95" i="4"/>
  <c r="P95" i="4"/>
  <c r="L94" i="4"/>
  <c r="X93" i="4"/>
  <c r="L93" i="4"/>
  <c r="L91" i="4"/>
  <c r="T90" i="4"/>
  <c r="X89" i="4"/>
  <c r="T89" i="4"/>
  <c r="X87" i="4"/>
  <c r="P85" i="4"/>
  <c r="X84" i="4"/>
  <c r="T84" i="4"/>
  <c r="P83" i="4"/>
  <c r="X82" i="4"/>
  <c r="T82" i="4"/>
  <c r="P81" i="4"/>
  <c r="T80" i="4"/>
  <c r="L80" i="4"/>
  <c r="P77" i="4"/>
  <c r="X74" i="4"/>
  <c r="T73" i="4"/>
  <c r="X72" i="4"/>
  <c r="P72" i="4"/>
  <c r="T71" i="4"/>
  <c r="L71" i="4"/>
  <c r="X70" i="4"/>
  <c r="P70" i="4"/>
  <c r="P69" i="4"/>
  <c r="L68" i="4"/>
  <c r="P67" i="4"/>
  <c r="T64" i="4"/>
  <c r="L64" i="4"/>
  <c r="X63" i="4"/>
  <c r="T63" i="4"/>
  <c r="L63" i="4"/>
  <c r="T62" i="4"/>
  <c r="L62" i="4"/>
  <c r="P61" i="4"/>
  <c r="X60" i="4"/>
  <c r="P60" i="4"/>
  <c r="L60" i="4"/>
  <c r="X59" i="4"/>
  <c r="T59" i="4"/>
  <c r="L59" i="4"/>
  <c r="X58" i="4"/>
  <c r="T58" i="4"/>
  <c r="P58" i="4"/>
  <c r="X57" i="4"/>
  <c r="P57" i="4"/>
  <c r="X55" i="4"/>
  <c r="X53" i="4"/>
  <c r="T53" i="4"/>
  <c r="L53" i="4"/>
  <c r="X52" i="4"/>
  <c r="T52" i="4"/>
  <c r="P52" i="4"/>
  <c r="X50" i="4"/>
  <c r="T50" i="4"/>
  <c r="P50" i="4"/>
  <c r="L50" i="4"/>
  <c r="T49" i="4"/>
  <c r="L49" i="4"/>
  <c r="T48" i="4"/>
  <c r="P48" i="4"/>
  <c r="X46" i="4"/>
  <c r="T46" i="4"/>
  <c r="P46" i="4"/>
  <c r="L46" i="4"/>
  <c r="X44" i="4"/>
  <c r="T44" i="4"/>
  <c r="P44" i="4"/>
  <c r="X43" i="4"/>
  <c r="T43" i="4"/>
  <c r="P43" i="4"/>
  <c r="X42" i="4"/>
  <c r="T42" i="4"/>
  <c r="P42" i="4"/>
  <c r="L42" i="4"/>
  <c r="X41" i="4"/>
  <c r="T41" i="4"/>
  <c r="P41" i="4"/>
  <c r="X40" i="4"/>
  <c r="T40" i="4"/>
  <c r="P40" i="4"/>
  <c r="X39" i="4"/>
  <c r="T39" i="4"/>
  <c r="P39" i="4"/>
  <c r="L39" i="4"/>
  <c r="X38" i="4"/>
  <c r="T38" i="4"/>
  <c r="P38" i="4"/>
  <c r="X37" i="4"/>
  <c r="T37" i="4"/>
  <c r="X36" i="4"/>
  <c r="T36" i="4"/>
  <c r="P36" i="4"/>
  <c r="X35" i="4"/>
  <c r="T35" i="4"/>
  <c r="P35" i="4"/>
  <c r="X34" i="4"/>
  <c r="T34" i="4"/>
  <c r="P34" i="4"/>
  <c r="X33" i="4"/>
  <c r="T33" i="4"/>
  <c r="P33" i="4"/>
  <c r="X32" i="4"/>
  <c r="V32" i="4"/>
  <c r="T32" i="4"/>
  <c r="P32" i="4"/>
  <c r="L32" i="4"/>
  <c r="K32" i="4"/>
  <c r="X30" i="4"/>
  <c r="T30" i="4"/>
  <c r="R30" i="4"/>
  <c r="P30" i="4"/>
  <c r="N30" i="4"/>
  <c r="L30" i="4"/>
  <c r="X29" i="4"/>
  <c r="T29" i="4"/>
  <c r="S29" i="4"/>
  <c r="R29" i="4"/>
  <c r="P29" i="4"/>
  <c r="N29" i="4"/>
  <c r="L29" i="4"/>
  <c r="J29" i="4"/>
  <c r="X28" i="4"/>
  <c r="V28" i="4"/>
  <c r="T28" i="4"/>
  <c r="S28" i="4"/>
  <c r="P28" i="4"/>
  <c r="N28" i="4"/>
  <c r="K28" i="4"/>
  <c r="X27" i="4"/>
  <c r="T27" i="4"/>
  <c r="S27" i="4"/>
  <c r="R27" i="4"/>
  <c r="P27" i="4"/>
  <c r="O27" i="4"/>
  <c r="X25" i="4"/>
  <c r="V25" i="4"/>
  <c r="T25" i="4"/>
  <c r="R25" i="4"/>
  <c r="L25" i="4"/>
  <c r="X24" i="4"/>
  <c r="W24" i="4"/>
  <c r="T24" i="4"/>
  <c r="S24" i="4"/>
  <c r="R24" i="4"/>
  <c r="P24" i="4"/>
  <c r="O24" i="4"/>
  <c r="N24" i="4"/>
  <c r="L24" i="4"/>
  <c r="X23" i="4"/>
  <c r="W23" i="4"/>
  <c r="T23" i="4"/>
  <c r="S23" i="4"/>
  <c r="R23" i="4"/>
  <c r="P23" i="4"/>
  <c r="O23" i="4"/>
  <c r="K23" i="4"/>
  <c r="X22" i="4"/>
  <c r="W22" i="4"/>
  <c r="V22" i="4"/>
  <c r="T22" i="4"/>
  <c r="S22" i="4"/>
  <c r="R22" i="4"/>
  <c r="P22" i="4"/>
  <c r="N22" i="4"/>
  <c r="L22" i="4"/>
  <c r="K22" i="4"/>
  <c r="J22" i="4"/>
  <c r="X21" i="4"/>
  <c r="V21" i="4"/>
  <c r="T21" i="4"/>
  <c r="S21" i="4"/>
  <c r="R21" i="4"/>
  <c r="P21" i="4"/>
  <c r="O21" i="4"/>
  <c r="N21" i="4"/>
  <c r="K21" i="4"/>
  <c r="X20" i="4"/>
  <c r="W20" i="4"/>
  <c r="T20" i="4"/>
  <c r="R20" i="4"/>
  <c r="P20" i="4"/>
  <c r="O20" i="4"/>
  <c r="L20" i="4"/>
  <c r="K20" i="4"/>
  <c r="J20" i="4"/>
  <c r="X19" i="4"/>
  <c r="W19" i="4"/>
  <c r="V19" i="4"/>
  <c r="T19" i="4"/>
  <c r="S19" i="4"/>
  <c r="P19" i="4"/>
  <c r="O19" i="4"/>
  <c r="N19" i="4"/>
  <c r="K19" i="4"/>
  <c r="X18" i="4"/>
  <c r="W18" i="4"/>
  <c r="V18" i="4"/>
  <c r="T18" i="4"/>
  <c r="S18" i="4"/>
  <c r="P18" i="4"/>
  <c r="O18" i="4"/>
  <c r="N18" i="4"/>
  <c r="K18" i="4"/>
  <c r="X17" i="4"/>
  <c r="V17" i="4"/>
  <c r="T17" i="4"/>
  <c r="P17" i="4"/>
  <c r="N17" i="4"/>
  <c r="L17" i="4"/>
  <c r="X16" i="4"/>
  <c r="W16" i="4"/>
  <c r="V16" i="4"/>
  <c r="T16" i="4"/>
  <c r="S16" i="4"/>
  <c r="O16" i="4"/>
  <c r="N16" i="4"/>
  <c r="X15" i="4"/>
  <c r="V15" i="4"/>
  <c r="T15" i="4"/>
  <c r="S15" i="4"/>
  <c r="R15" i="4"/>
  <c r="P15" i="4"/>
  <c r="O15" i="4"/>
  <c r="L15" i="4"/>
  <c r="K15" i="4"/>
  <c r="Z15" i="4"/>
  <c r="Y15" i="4" s="1"/>
  <c r="W14" i="4"/>
  <c r="V14" i="4"/>
  <c r="T14" i="4"/>
  <c r="S14" i="4"/>
  <c r="R14" i="4"/>
  <c r="O14" i="4"/>
  <c r="N14" i="4"/>
  <c r="K14" i="4"/>
  <c r="J14" i="4"/>
  <c r="X13" i="4"/>
  <c r="V13" i="4"/>
  <c r="T13" i="4"/>
  <c r="S13" i="4"/>
  <c r="R13" i="4"/>
  <c r="P13" i="4"/>
  <c r="O13" i="4"/>
  <c r="N13" i="4"/>
  <c r="K13" i="4"/>
  <c r="CB12" i="4"/>
  <c r="CA12" i="4" s="1"/>
  <c r="X12" i="4"/>
  <c r="W12" i="4"/>
  <c r="V12" i="4"/>
  <c r="T12" i="4"/>
  <c r="S12" i="4"/>
  <c r="R12" i="4"/>
  <c r="P12" i="4"/>
  <c r="O12" i="4"/>
  <c r="N12" i="4"/>
  <c r="L12" i="4"/>
  <c r="K12" i="4"/>
  <c r="J12" i="4"/>
  <c r="X10" i="4"/>
  <c r="W10" i="4"/>
  <c r="V10" i="4"/>
  <c r="S10" i="4"/>
  <c r="R10" i="4"/>
  <c r="P10" i="4"/>
  <c r="O10" i="4"/>
  <c r="N10" i="4"/>
  <c r="K10" i="4"/>
  <c r="J10" i="4"/>
  <c r="BI147" i="4"/>
  <c r="V147" i="4"/>
  <c r="N147" i="4"/>
  <c r="AQ147" i="4"/>
  <c r="P147" i="4"/>
  <c r="L147" i="4"/>
  <c r="R147" i="4"/>
  <c r="O147" i="4"/>
  <c r="U146" i="4"/>
  <c r="M146" i="4"/>
  <c r="BJ146" i="4"/>
  <c r="BI146" i="4" s="1"/>
  <c r="X146" i="4"/>
  <c r="P146" i="4"/>
  <c r="AQ146" i="4"/>
  <c r="T146" i="4"/>
  <c r="Q146" i="4"/>
  <c r="L146" i="4"/>
  <c r="S145" i="4"/>
  <c r="R145" i="4"/>
  <c r="K145" i="4"/>
  <c r="BJ145" i="4"/>
  <c r="BI145" i="4" s="1"/>
  <c r="AQ145" i="4"/>
  <c r="U145" i="4"/>
  <c r="Q145" i="4"/>
  <c r="M145" i="4"/>
  <c r="Z145" i="4"/>
  <c r="Y145" i="4" s="1"/>
  <c r="V145" i="4"/>
  <c r="N145" i="4"/>
  <c r="X144" i="4"/>
  <c r="T144" i="4"/>
  <c r="P144" i="4"/>
  <c r="L144" i="4"/>
  <c r="CB144" i="4"/>
  <c r="CA144" i="4" s="1"/>
  <c r="BJ144" i="4"/>
  <c r="BI144" i="4" s="1"/>
  <c r="Q144" i="4"/>
  <c r="I144" i="4"/>
  <c r="AQ144" i="4"/>
  <c r="W144" i="4"/>
  <c r="V144" i="4"/>
  <c r="S144" i="4"/>
  <c r="R144" i="4"/>
  <c r="O144" i="4"/>
  <c r="N144" i="4"/>
  <c r="K144" i="4"/>
  <c r="U144" i="4"/>
  <c r="M144" i="4"/>
  <c r="CB143" i="4"/>
  <c r="CA143" i="4" s="1"/>
  <c r="BJ143" i="4"/>
  <c r="BI143" i="4" s="1"/>
  <c r="V143" i="4"/>
  <c r="S143" i="4"/>
  <c r="N143" i="4"/>
  <c r="K143" i="4"/>
  <c r="X143" i="4"/>
  <c r="T143" i="4"/>
  <c r="P143" i="4"/>
  <c r="L143" i="4"/>
  <c r="Z143" i="4"/>
  <c r="Y143" i="4" s="1"/>
  <c r="W143" i="4"/>
  <c r="R143" i="4"/>
  <c r="O143" i="4"/>
  <c r="U142" i="4"/>
  <c r="M142" i="4"/>
  <c r="CB142" i="4"/>
  <c r="CA142" i="4" s="1"/>
  <c r="BJ142" i="4"/>
  <c r="BI142" i="4" s="1"/>
  <c r="X142" i="4"/>
  <c r="T142" i="4"/>
  <c r="P142" i="4"/>
  <c r="AR142" i="4"/>
  <c r="AQ142" i="4" s="1"/>
  <c r="Q142" i="4"/>
  <c r="L142" i="4"/>
  <c r="I142" i="4"/>
  <c r="S141" i="4"/>
  <c r="R141" i="4"/>
  <c r="K141" i="4"/>
  <c r="BJ141" i="4"/>
  <c r="BI141" i="4" s="1"/>
  <c r="AR141" i="4"/>
  <c r="AQ141" i="4" s="1"/>
  <c r="U141" i="4"/>
  <c r="Q141" i="4"/>
  <c r="M141" i="4"/>
  <c r="I141" i="4"/>
  <c r="Z141" i="4"/>
  <c r="Y141" i="4" s="1"/>
  <c r="V141" i="4"/>
  <c r="N141" i="4"/>
  <c r="X140" i="4"/>
  <c r="T140" i="4"/>
  <c r="P140" i="4"/>
  <c r="L140" i="4"/>
  <c r="CB140" i="4"/>
  <c r="CA140" i="4" s="1"/>
  <c r="BJ140" i="4"/>
  <c r="BI140" i="4" s="1"/>
  <c r="Q140" i="4"/>
  <c r="I140" i="4"/>
  <c r="AR140" i="4"/>
  <c r="AQ140" i="4" s="1"/>
  <c r="W140" i="4"/>
  <c r="V140" i="4"/>
  <c r="S140" i="4"/>
  <c r="R140" i="4"/>
  <c r="O140" i="4"/>
  <c r="N140" i="4"/>
  <c r="K140" i="4"/>
  <c r="U140" i="4"/>
  <c r="M140" i="4"/>
  <c r="CB139" i="4"/>
  <c r="CA139" i="4" s="1"/>
  <c r="BJ139" i="4"/>
  <c r="BI139" i="4" s="1"/>
  <c r="V139" i="4"/>
  <c r="S139" i="4"/>
  <c r="O139" i="4"/>
  <c r="N139" i="4"/>
  <c r="K139" i="4"/>
  <c r="AR139" i="4"/>
  <c r="AQ139" i="4" s="1"/>
  <c r="X139" i="4"/>
  <c r="T139" i="4"/>
  <c r="P139" i="4"/>
  <c r="L139" i="4"/>
  <c r="Z139" i="4"/>
  <c r="Y139" i="4" s="1"/>
  <c r="W139" i="4"/>
  <c r="R139" i="4"/>
  <c r="J139" i="4"/>
  <c r="U138" i="4"/>
  <c r="M138" i="4"/>
  <c r="CB138" i="4"/>
  <c r="CA138" i="4" s="1"/>
  <c r="BJ138" i="4"/>
  <c r="BI138" i="4" s="1"/>
  <c r="X138" i="4"/>
  <c r="P138" i="4"/>
  <c r="AR138" i="4"/>
  <c r="AQ138" i="4" s="1"/>
  <c r="T138" i="4"/>
  <c r="Q138" i="4"/>
  <c r="L138" i="4"/>
  <c r="I138" i="4"/>
  <c r="W137" i="4"/>
  <c r="O137" i="4"/>
  <c r="N137" i="4"/>
  <c r="CB137" i="4"/>
  <c r="CA137" i="4" s="1"/>
  <c r="T137" i="4"/>
  <c r="L137" i="4"/>
  <c r="BJ137" i="4"/>
  <c r="BI137" i="4" s="1"/>
  <c r="AR137" i="4"/>
  <c r="AQ137" i="4" s="1"/>
  <c r="U137" i="4"/>
  <c r="Q137" i="4"/>
  <c r="M137" i="4"/>
  <c r="I137" i="4"/>
  <c r="V137" i="4"/>
  <c r="R137" i="4"/>
  <c r="P137" i="4"/>
  <c r="K137" i="4"/>
  <c r="X136" i="4"/>
  <c r="T136" i="4"/>
  <c r="P136" i="4"/>
  <c r="L136" i="4"/>
  <c r="CB136" i="4"/>
  <c r="CA136" i="4" s="1"/>
  <c r="BJ136" i="4"/>
  <c r="BI136" i="4" s="1"/>
  <c r="W136" i="4"/>
  <c r="O136" i="4"/>
  <c r="AR136" i="4"/>
  <c r="AQ136" i="4" s="1"/>
  <c r="U136" i="4"/>
  <c r="Q136" i="4"/>
  <c r="M136" i="4"/>
  <c r="I136" i="4"/>
  <c r="S136" i="4"/>
  <c r="K136" i="4"/>
  <c r="CB135" i="4"/>
  <c r="CA135" i="4" s="1"/>
  <c r="BJ135" i="4"/>
  <c r="BI135" i="4" s="1"/>
  <c r="Q135" i="4"/>
  <c r="M135" i="4"/>
  <c r="AR135" i="4"/>
  <c r="AQ135" i="4" s="1"/>
  <c r="I135" i="4"/>
  <c r="X135" i="4"/>
  <c r="T135" i="4"/>
  <c r="P135" i="4"/>
  <c r="L135" i="4"/>
  <c r="Z135" i="4"/>
  <c r="Y135" i="4" s="1"/>
  <c r="V135" i="4"/>
  <c r="U135" i="4"/>
  <c r="R135" i="4"/>
  <c r="N135" i="4"/>
  <c r="J135" i="4"/>
  <c r="W134" i="4"/>
  <c r="S134" i="4"/>
  <c r="K134" i="4"/>
  <c r="R134" i="4"/>
  <c r="X134" i="4"/>
  <c r="V134" i="4"/>
  <c r="P134" i="4"/>
  <c r="N134" i="4"/>
  <c r="L134" i="4"/>
  <c r="Z134" i="4"/>
  <c r="Y134" i="4" s="1"/>
  <c r="T134" i="4"/>
  <c r="O134" i="4"/>
  <c r="S133" i="4"/>
  <c r="K133" i="4"/>
  <c r="CB133" i="4"/>
  <c r="CA133" i="4" s="1"/>
  <c r="BJ133" i="4"/>
  <c r="BI133" i="4" s="1"/>
  <c r="AR133" i="4"/>
  <c r="AQ133" i="4" s="1"/>
  <c r="X133" i="4"/>
  <c r="U133" i="4"/>
  <c r="T133" i="4"/>
  <c r="Q133" i="4"/>
  <c r="P133" i="4"/>
  <c r="M133" i="4"/>
  <c r="L133" i="4"/>
  <c r="I133" i="4"/>
  <c r="Z133" i="4"/>
  <c r="Y133" i="4" s="1"/>
  <c r="W133" i="4"/>
  <c r="V133" i="4"/>
  <c r="R133" i="4"/>
  <c r="O133" i="4"/>
  <c r="N133" i="4"/>
  <c r="J133" i="4"/>
  <c r="U132" i="4"/>
  <c r="Q132" i="4"/>
  <c r="CB132" i="4"/>
  <c r="CA132" i="4" s="1"/>
  <c r="K132" i="4"/>
  <c r="BJ132" i="4"/>
  <c r="BI132" i="4" s="1"/>
  <c r="AR132" i="4"/>
  <c r="AQ132" i="4" s="1"/>
  <c r="V132" i="4"/>
  <c r="R132" i="4"/>
  <c r="N132" i="4"/>
  <c r="Z132" i="4"/>
  <c r="Y132" i="4" s="1"/>
  <c r="X132" i="4"/>
  <c r="T132" i="4"/>
  <c r="P132" i="4"/>
  <c r="L132" i="4"/>
  <c r="CB131" i="4"/>
  <c r="CA131" i="4" s="1"/>
  <c r="M131" i="4"/>
  <c r="BJ131" i="4"/>
  <c r="BI131" i="4" s="1"/>
  <c r="Q131" i="4"/>
  <c r="AR131" i="4"/>
  <c r="AQ131" i="4" s="1"/>
  <c r="X131" i="4"/>
  <c r="W131" i="4"/>
  <c r="T131" i="4"/>
  <c r="S131" i="4"/>
  <c r="P131" i="4"/>
  <c r="O131" i="4"/>
  <c r="L131" i="4"/>
  <c r="K131" i="4"/>
  <c r="Z131" i="4"/>
  <c r="Y131" i="4" s="1"/>
  <c r="V131" i="4"/>
  <c r="U131" i="4"/>
  <c r="R131" i="4"/>
  <c r="N131" i="4"/>
  <c r="J131" i="4"/>
  <c r="I131" i="4"/>
  <c r="U130" i="4"/>
  <c r="Q130" i="4"/>
  <c r="I130" i="4"/>
  <c r="W130" i="4"/>
  <c r="V130" i="4"/>
  <c r="R130" i="4"/>
  <c r="O130" i="4"/>
  <c r="N130" i="4"/>
  <c r="K130" i="4"/>
  <c r="X130" i="4"/>
  <c r="T130" i="4"/>
  <c r="S130" i="4"/>
  <c r="P130" i="4"/>
  <c r="M130" i="4"/>
  <c r="L130" i="4"/>
  <c r="CB129" i="4"/>
  <c r="CA129" i="4" s="1"/>
  <c r="O129" i="4"/>
  <c r="BJ129" i="4"/>
  <c r="BI129" i="4" s="1"/>
  <c r="S129" i="4"/>
  <c r="AR129" i="4"/>
  <c r="AQ129" i="4" s="1"/>
  <c r="X129" i="4"/>
  <c r="T129" i="4"/>
  <c r="Q129" i="4"/>
  <c r="P129" i="4"/>
  <c r="L129" i="4"/>
  <c r="Z129" i="4"/>
  <c r="Y129" i="4" s="1"/>
  <c r="W129" i="4"/>
  <c r="V129" i="4"/>
  <c r="R129" i="4"/>
  <c r="N129" i="4"/>
  <c r="K129" i="4"/>
  <c r="J129" i="4"/>
  <c r="CB128" i="4"/>
  <c r="CA128" i="4" s="1"/>
  <c r="BJ128" i="4"/>
  <c r="BI128" i="4" s="1"/>
  <c r="W128" i="4"/>
  <c r="S128" i="4"/>
  <c r="O128" i="4"/>
  <c r="AR128" i="4"/>
  <c r="AQ128" i="4" s="1"/>
  <c r="V128" i="4"/>
  <c r="R128" i="4"/>
  <c r="Q128" i="4"/>
  <c r="N128" i="4"/>
  <c r="M128" i="4"/>
  <c r="Z128" i="4"/>
  <c r="Y128" i="4" s="1"/>
  <c r="I128" i="4"/>
  <c r="X128" i="4"/>
  <c r="U128" i="4"/>
  <c r="T128" i="4"/>
  <c r="P128" i="4"/>
  <c r="L128" i="4"/>
  <c r="K128" i="4"/>
  <c r="CB127" i="4"/>
  <c r="CA127" i="4" s="1"/>
  <c r="M127" i="4"/>
  <c r="BJ127" i="4"/>
  <c r="BI127" i="4" s="1"/>
  <c r="Q127" i="4"/>
  <c r="AR127" i="4"/>
  <c r="AQ127" i="4" s="1"/>
  <c r="X127" i="4"/>
  <c r="W127" i="4"/>
  <c r="T127" i="4"/>
  <c r="S127" i="4"/>
  <c r="P127" i="4"/>
  <c r="O127" i="4"/>
  <c r="L127" i="4"/>
  <c r="K127" i="4"/>
  <c r="Z127" i="4"/>
  <c r="Y127" i="4" s="1"/>
  <c r="V127" i="4"/>
  <c r="U127" i="4"/>
  <c r="R127" i="4"/>
  <c r="N127" i="4"/>
  <c r="J127" i="4"/>
  <c r="I127" i="4"/>
  <c r="CB126" i="4"/>
  <c r="CA126" i="4" s="1"/>
  <c r="BJ126" i="4"/>
  <c r="BI126" i="4" s="1"/>
  <c r="U126" i="4"/>
  <c r="Q126" i="4"/>
  <c r="I126" i="4"/>
  <c r="AR126" i="4"/>
  <c r="AQ126" i="4" s="1"/>
  <c r="W126" i="4"/>
  <c r="V126" i="4"/>
  <c r="O126" i="4"/>
  <c r="N126" i="4"/>
  <c r="K126" i="4"/>
  <c r="Z126" i="4"/>
  <c r="Y126" i="4" s="1"/>
  <c r="X126" i="4"/>
  <c r="T126" i="4"/>
  <c r="S126" i="4"/>
  <c r="P126" i="4"/>
  <c r="M126" i="4"/>
  <c r="L126" i="4"/>
  <c r="CB125" i="4"/>
  <c r="CA125" i="4" s="1"/>
  <c r="O125" i="4"/>
  <c r="BJ125" i="4"/>
  <c r="BI125" i="4" s="1"/>
  <c r="S125" i="4"/>
  <c r="AR125" i="4"/>
  <c r="AQ125" i="4" s="1"/>
  <c r="X125" i="4"/>
  <c r="T125" i="4"/>
  <c r="Q125" i="4"/>
  <c r="P125" i="4"/>
  <c r="L125" i="4"/>
  <c r="Z125" i="4"/>
  <c r="Y125" i="4" s="1"/>
  <c r="W125" i="4"/>
  <c r="V125" i="4"/>
  <c r="R125" i="4"/>
  <c r="N125" i="4"/>
  <c r="K125" i="4"/>
  <c r="J125" i="4"/>
  <c r="CB124" i="4"/>
  <c r="CA124" i="4" s="1"/>
  <c r="BJ124" i="4"/>
  <c r="BI124" i="4" s="1"/>
  <c r="W124" i="4"/>
  <c r="S124" i="4"/>
  <c r="O124" i="4"/>
  <c r="AR124" i="4"/>
  <c r="AQ124" i="4" s="1"/>
  <c r="V124" i="4"/>
  <c r="R124" i="4"/>
  <c r="Q124" i="4"/>
  <c r="N124" i="4"/>
  <c r="M124" i="4"/>
  <c r="Z124" i="4"/>
  <c r="Y124" i="4" s="1"/>
  <c r="I124" i="4"/>
  <c r="X124" i="4"/>
  <c r="U124" i="4"/>
  <c r="T124" i="4"/>
  <c r="P124" i="4"/>
  <c r="L124" i="4"/>
  <c r="K124" i="4"/>
  <c r="CB123" i="4"/>
  <c r="CA123" i="4" s="1"/>
  <c r="M123" i="4"/>
  <c r="BJ123" i="4"/>
  <c r="BI123" i="4" s="1"/>
  <c r="Q123" i="4"/>
  <c r="AR123" i="4"/>
  <c r="AQ123" i="4" s="1"/>
  <c r="X123" i="4"/>
  <c r="W123" i="4"/>
  <c r="T123" i="4"/>
  <c r="S123" i="4"/>
  <c r="P123" i="4"/>
  <c r="O123" i="4"/>
  <c r="L123" i="4"/>
  <c r="K123" i="4"/>
  <c r="Z123" i="4"/>
  <c r="Y123" i="4" s="1"/>
  <c r="V123" i="4"/>
  <c r="U123" i="4"/>
  <c r="R123" i="4"/>
  <c r="N123" i="4"/>
  <c r="J123" i="4"/>
  <c r="I123" i="4"/>
  <c r="CB122" i="4"/>
  <c r="CA122" i="4" s="1"/>
  <c r="BJ122" i="4"/>
  <c r="BI122" i="4" s="1"/>
  <c r="U122" i="4"/>
  <c r="Q122" i="4"/>
  <c r="I122" i="4"/>
  <c r="AR122" i="4"/>
  <c r="AQ122" i="4" s="1"/>
  <c r="W122" i="4"/>
  <c r="V122" i="4"/>
  <c r="R122" i="4"/>
  <c r="O122" i="4"/>
  <c r="N122" i="4"/>
  <c r="K122" i="4"/>
  <c r="Z122" i="4"/>
  <c r="Y122" i="4" s="1"/>
  <c r="X122" i="4"/>
  <c r="T122" i="4"/>
  <c r="S122" i="4"/>
  <c r="P122" i="4"/>
  <c r="M122" i="4"/>
  <c r="L122" i="4"/>
  <c r="CB121" i="4"/>
  <c r="CA121" i="4" s="1"/>
  <c r="O121" i="4"/>
  <c r="BJ121" i="4"/>
  <c r="BI121" i="4" s="1"/>
  <c r="S121" i="4"/>
  <c r="AR121" i="4"/>
  <c r="AQ121" i="4" s="1"/>
  <c r="X121" i="4"/>
  <c r="T121" i="4"/>
  <c r="Q121" i="4"/>
  <c r="P121" i="4"/>
  <c r="L121" i="4"/>
  <c r="Z121" i="4"/>
  <c r="Y121" i="4" s="1"/>
  <c r="W121" i="4"/>
  <c r="V121" i="4"/>
  <c r="R121" i="4"/>
  <c r="N121" i="4"/>
  <c r="K121" i="4"/>
  <c r="J121" i="4"/>
  <c r="CB120" i="4"/>
  <c r="CA120" i="4" s="1"/>
  <c r="BJ120" i="4"/>
  <c r="BI120" i="4" s="1"/>
  <c r="W120" i="4"/>
  <c r="S120" i="4"/>
  <c r="O120" i="4"/>
  <c r="AR120" i="4"/>
  <c r="AQ120" i="4" s="1"/>
  <c r="V120" i="4"/>
  <c r="R120" i="4"/>
  <c r="Q120" i="4"/>
  <c r="N120" i="4"/>
  <c r="M120" i="4"/>
  <c r="Z120" i="4"/>
  <c r="Y120" i="4" s="1"/>
  <c r="I120" i="4"/>
  <c r="X120" i="4"/>
  <c r="U120" i="4"/>
  <c r="T120" i="4"/>
  <c r="P120" i="4"/>
  <c r="L120" i="4"/>
  <c r="K120" i="4"/>
  <c r="CB119" i="4"/>
  <c r="CA119" i="4" s="1"/>
  <c r="M119" i="4"/>
  <c r="BJ119" i="4"/>
  <c r="BI119" i="4" s="1"/>
  <c r="Q119" i="4"/>
  <c r="AR119" i="4"/>
  <c r="AQ119" i="4" s="1"/>
  <c r="X119" i="4"/>
  <c r="W119" i="4"/>
  <c r="S119" i="4"/>
  <c r="P119" i="4"/>
  <c r="O119" i="4"/>
  <c r="K119" i="4"/>
  <c r="Z119" i="4"/>
  <c r="Y119" i="4" s="1"/>
  <c r="V119" i="4"/>
  <c r="U119" i="4"/>
  <c r="R119" i="4"/>
  <c r="N119" i="4"/>
  <c r="J119" i="4"/>
  <c r="I119" i="4"/>
  <c r="CB118" i="4"/>
  <c r="CA118" i="4" s="1"/>
  <c r="BJ118" i="4"/>
  <c r="BI118" i="4" s="1"/>
  <c r="U118" i="4"/>
  <c r="Q118" i="4"/>
  <c r="I118" i="4"/>
  <c r="AR118" i="4"/>
  <c r="AQ118" i="4" s="1"/>
  <c r="W118" i="4"/>
  <c r="V118" i="4"/>
  <c r="R118" i="4"/>
  <c r="O118" i="4"/>
  <c r="N118" i="4"/>
  <c r="K118" i="4"/>
  <c r="Z118" i="4"/>
  <c r="Y118" i="4" s="1"/>
  <c r="T118" i="4"/>
  <c r="S118" i="4"/>
  <c r="P118" i="4"/>
  <c r="M118" i="4"/>
  <c r="L118" i="4"/>
  <c r="M117" i="4"/>
  <c r="CB117" i="4"/>
  <c r="CA117" i="4" s="1"/>
  <c r="O117" i="4"/>
  <c r="BJ117" i="4"/>
  <c r="BI117" i="4" s="1"/>
  <c r="S117" i="4"/>
  <c r="AR117" i="4"/>
  <c r="AQ117" i="4" s="1"/>
  <c r="T117" i="4"/>
  <c r="Q117" i="4"/>
  <c r="P117" i="4"/>
  <c r="Z117" i="4"/>
  <c r="Y117" i="4" s="1"/>
  <c r="W117" i="4"/>
  <c r="V117" i="4"/>
  <c r="R117" i="4"/>
  <c r="N117" i="4"/>
  <c r="K117" i="4"/>
  <c r="J117" i="4"/>
  <c r="O115" i="4"/>
  <c r="CB115" i="4"/>
  <c r="CA115" i="4" s="1"/>
  <c r="U115" i="4"/>
  <c r="M115" i="4"/>
  <c r="BJ115" i="4"/>
  <c r="BI115" i="4" s="1"/>
  <c r="AR115" i="4"/>
  <c r="AQ115" i="4" s="1"/>
  <c r="T115" i="4"/>
  <c r="P115" i="4"/>
  <c r="L115" i="4"/>
  <c r="V115" i="4"/>
  <c r="R115" i="4"/>
  <c r="N115" i="4"/>
  <c r="J115" i="4"/>
  <c r="I115" i="4"/>
  <c r="CB114" i="4"/>
  <c r="CA114" i="4" s="1"/>
  <c r="BJ114" i="4"/>
  <c r="BI114" i="4" s="1"/>
  <c r="U114" i="4"/>
  <c r="Q114" i="4"/>
  <c r="P114" i="4"/>
  <c r="M114" i="4"/>
  <c r="AR114" i="4"/>
  <c r="AQ114" i="4" s="1"/>
  <c r="W114" i="4"/>
  <c r="V114" i="4"/>
  <c r="R114" i="4"/>
  <c r="N114" i="4"/>
  <c r="K114" i="4"/>
  <c r="X114" i="4"/>
  <c r="S114" i="4"/>
  <c r="O114" i="4"/>
  <c r="L114" i="4"/>
  <c r="I114" i="4"/>
  <c r="CB113" i="4"/>
  <c r="CA113" i="4" s="1"/>
  <c r="BJ113" i="4"/>
  <c r="BI113" i="4" s="1"/>
  <c r="Q113" i="4"/>
  <c r="M113" i="4"/>
  <c r="W113" i="4"/>
  <c r="U113" i="4"/>
  <c r="S113" i="4"/>
  <c r="O113" i="4"/>
  <c r="K113" i="4"/>
  <c r="Z113" i="4"/>
  <c r="Y113" i="4" s="1"/>
  <c r="R113" i="4"/>
  <c r="N113" i="4"/>
  <c r="I113" i="4"/>
  <c r="CB112" i="4"/>
  <c r="CA112" i="4" s="1"/>
  <c r="T112" i="4"/>
  <c r="L112" i="4"/>
  <c r="AR112" i="4"/>
  <c r="AQ112" i="4" s="1"/>
  <c r="V112" i="4"/>
  <c r="S112" i="4"/>
  <c r="R112" i="4"/>
  <c r="O112" i="4"/>
  <c r="N112" i="4"/>
  <c r="K112" i="4"/>
  <c r="X112" i="4"/>
  <c r="W112" i="4"/>
  <c r="V111" i="4"/>
  <c r="U111" i="4"/>
  <c r="Q111" i="4"/>
  <c r="N111" i="4"/>
  <c r="M111" i="4"/>
  <c r="CB111" i="4"/>
  <c r="CA111" i="4" s="1"/>
  <c r="I111" i="4"/>
  <c r="AR111" i="4"/>
  <c r="AQ111" i="4" s="1"/>
  <c r="X111" i="4"/>
  <c r="W111" i="4"/>
  <c r="S111" i="4"/>
  <c r="P111" i="4"/>
  <c r="O111" i="4"/>
  <c r="K111" i="4"/>
  <c r="Z111" i="4"/>
  <c r="Y111" i="4" s="1"/>
  <c r="R111" i="4"/>
  <c r="J111" i="4"/>
  <c r="CB110" i="4"/>
  <c r="CA110" i="4" s="1"/>
  <c r="BJ110" i="4"/>
  <c r="BI110" i="4" s="1"/>
  <c r="X110" i="4"/>
  <c r="W110" i="4"/>
  <c r="S110" i="4"/>
  <c r="P110" i="4"/>
  <c r="O110" i="4"/>
  <c r="K110" i="4"/>
  <c r="AR110" i="4"/>
  <c r="AQ110" i="4" s="1"/>
  <c r="V110" i="4"/>
  <c r="U110" i="4"/>
  <c r="R110" i="4"/>
  <c r="Q110" i="4"/>
  <c r="N110" i="4"/>
  <c r="M110" i="4"/>
  <c r="I110" i="4"/>
  <c r="T110" i="4"/>
  <c r="L110" i="4"/>
  <c r="CB109" i="4"/>
  <c r="CA109" i="4" s="1"/>
  <c r="R109" i="4"/>
  <c r="Q109" i="4"/>
  <c r="AR109" i="4"/>
  <c r="AQ109" i="4" s="1"/>
  <c r="I109" i="4"/>
  <c r="Z109" i="4"/>
  <c r="Y109" i="4" s="1"/>
  <c r="V109" i="4"/>
  <c r="U109" i="4"/>
  <c r="N109" i="4"/>
  <c r="M109" i="4"/>
  <c r="O108" i="4"/>
  <c r="K108" i="4"/>
  <c r="CB108" i="4"/>
  <c r="CA108" i="4" s="1"/>
  <c r="BJ108" i="4"/>
  <c r="BI108" i="4" s="1"/>
  <c r="W108" i="4"/>
  <c r="V108" i="4"/>
  <c r="R108" i="4"/>
  <c r="AR108" i="4"/>
  <c r="AQ108" i="4" s="1"/>
  <c r="L108" i="4"/>
  <c r="Z108" i="4"/>
  <c r="Y108" i="4" s="1"/>
  <c r="X108" i="4"/>
  <c r="S108" i="4"/>
  <c r="N108" i="4"/>
  <c r="J108" i="4"/>
  <c r="R107" i="4"/>
  <c r="CB107" i="4"/>
  <c r="CA107" i="4" s="1"/>
  <c r="P107" i="4"/>
  <c r="BJ107" i="4"/>
  <c r="BI107" i="4" s="1"/>
  <c r="U107" i="4"/>
  <c r="Q107" i="4"/>
  <c r="AR107" i="4"/>
  <c r="AQ107" i="4" s="1"/>
  <c r="I107" i="4"/>
  <c r="L107" i="4"/>
  <c r="X107" i="4"/>
  <c r="T107" i="4"/>
  <c r="M107" i="4"/>
  <c r="K106" i="4"/>
  <c r="CB106" i="4"/>
  <c r="CA106" i="4" s="1"/>
  <c r="BJ106" i="4"/>
  <c r="BI106" i="4" s="1"/>
  <c r="T106" i="4"/>
  <c r="L106" i="4"/>
  <c r="AR106" i="4"/>
  <c r="AQ106" i="4" s="1"/>
  <c r="V106" i="4"/>
  <c r="N106" i="4"/>
  <c r="W106" i="4"/>
  <c r="S106" i="4"/>
  <c r="R106" i="4"/>
  <c r="O106" i="4"/>
  <c r="U105" i="4"/>
  <c r="Q105" i="4"/>
  <c r="M105" i="4"/>
  <c r="CB105" i="4"/>
  <c r="CA105" i="4" s="1"/>
  <c r="I105" i="4"/>
  <c r="BJ105" i="4"/>
  <c r="BI105" i="4" s="1"/>
  <c r="W105" i="4"/>
  <c r="V105" i="4"/>
  <c r="S105" i="4"/>
  <c r="R105" i="4"/>
  <c r="O105" i="4"/>
  <c r="N105" i="4"/>
  <c r="K105" i="4"/>
  <c r="T105" i="4"/>
  <c r="P105" i="4"/>
  <c r="L105" i="4"/>
  <c r="BJ104" i="4"/>
  <c r="BI104" i="4" s="1"/>
  <c r="AR104" i="4"/>
  <c r="AQ104" i="4" s="1"/>
  <c r="X104" i="4"/>
  <c r="U104" i="4"/>
  <c r="T104" i="4"/>
  <c r="Q104" i="4"/>
  <c r="P104" i="4"/>
  <c r="M104" i="4"/>
  <c r="L104" i="4"/>
  <c r="I104" i="4"/>
  <c r="Z104" i="4"/>
  <c r="Y104" i="4" s="1"/>
  <c r="W104" i="4"/>
  <c r="V104" i="4"/>
  <c r="S104" i="4"/>
  <c r="R104" i="4"/>
  <c r="O104" i="4"/>
  <c r="N104" i="4"/>
  <c r="K104" i="4"/>
  <c r="J104" i="4"/>
  <c r="BJ103" i="4"/>
  <c r="BI103" i="4" s="1"/>
  <c r="X103" i="4"/>
  <c r="T103" i="4"/>
  <c r="L103" i="4"/>
  <c r="AR103" i="4"/>
  <c r="AQ103" i="4" s="1"/>
  <c r="W103" i="4"/>
  <c r="S103" i="4"/>
  <c r="O103" i="4"/>
  <c r="K103" i="4"/>
  <c r="U103" i="4"/>
  <c r="Q103" i="4"/>
  <c r="M103" i="4"/>
  <c r="I103" i="4"/>
  <c r="V102" i="4"/>
  <c r="R102" i="4"/>
  <c r="N102" i="4"/>
  <c r="CB102" i="4"/>
  <c r="CA102" i="4" s="1"/>
  <c r="BJ102" i="4"/>
  <c r="BI102" i="4" s="1"/>
  <c r="U102" i="4"/>
  <c r="Q102" i="4"/>
  <c r="M102" i="4"/>
  <c r="I102" i="4"/>
  <c r="Z102" i="4"/>
  <c r="Y102" i="4" s="1"/>
  <c r="W102" i="4"/>
  <c r="S102" i="4"/>
  <c r="O102" i="4"/>
  <c r="K102" i="4"/>
  <c r="W101" i="4"/>
  <c r="V101" i="4"/>
  <c r="S101" i="4"/>
  <c r="R101" i="4"/>
  <c r="O101" i="4"/>
  <c r="N101" i="4"/>
  <c r="K101" i="4"/>
  <c r="U101" i="4"/>
  <c r="T101" i="4"/>
  <c r="Q101" i="4"/>
  <c r="M101" i="4"/>
  <c r="L101" i="4"/>
  <c r="I101" i="4"/>
  <c r="R100" i="4"/>
  <c r="X100" i="4"/>
  <c r="U100" i="4"/>
  <c r="T100" i="4"/>
  <c r="Q100" i="4"/>
  <c r="P100" i="4"/>
  <c r="M100" i="4"/>
  <c r="L100" i="4"/>
  <c r="I100" i="4"/>
  <c r="W100" i="4"/>
  <c r="V100" i="4"/>
  <c r="S100" i="4"/>
  <c r="O100" i="4"/>
  <c r="N100" i="4"/>
  <c r="K100" i="4"/>
  <c r="X99" i="4"/>
  <c r="T99" i="4"/>
  <c r="CB99" i="4"/>
  <c r="CA99" i="4" s="1"/>
  <c r="BJ99" i="4"/>
  <c r="BI99" i="4" s="1"/>
  <c r="Q99" i="4"/>
  <c r="I99" i="4"/>
  <c r="AR99" i="4"/>
  <c r="AQ99" i="4" s="1"/>
  <c r="W99" i="4"/>
  <c r="V99" i="4"/>
  <c r="S99" i="4"/>
  <c r="R99" i="4"/>
  <c r="O99" i="4"/>
  <c r="N99" i="4"/>
  <c r="K99" i="4"/>
  <c r="U99" i="4"/>
  <c r="P99" i="4"/>
  <c r="M99" i="4"/>
  <c r="BJ98" i="4"/>
  <c r="BI98" i="4" s="1"/>
  <c r="W98" i="4"/>
  <c r="S98" i="4"/>
  <c r="O98" i="4"/>
  <c r="K98" i="4"/>
  <c r="AR98" i="4"/>
  <c r="AQ98" i="4" s="1"/>
  <c r="X98" i="4"/>
  <c r="P98" i="4"/>
  <c r="L98" i="4"/>
  <c r="Z98" i="4"/>
  <c r="Y98" i="4" s="1"/>
  <c r="V98" i="4"/>
  <c r="R98" i="4"/>
  <c r="N98" i="4"/>
  <c r="J98" i="4"/>
  <c r="U97" i="4"/>
  <c r="M97" i="4"/>
  <c r="CB97" i="4"/>
  <c r="CA97" i="4" s="1"/>
  <c r="BJ97" i="4"/>
  <c r="BI97" i="4" s="1"/>
  <c r="P97" i="4"/>
  <c r="L97" i="4"/>
  <c r="AR97" i="4"/>
  <c r="AQ97" i="4" s="1"/>
  <c r="Q97" i="4"/>
  <c r="I97" i="4"/>
  <c r="CB96" i="4"/>
  <c r="CA96" i="4" s="1"/>
  <c r="AR96" i="4"/>
  <c r="AQ96" i="4" s="1"/>
  <c r="U96" i="4"/>
  <c r="Q96" i="4"/>
  <c r="M96" i="4"/>
  <c r="I96" i="4"/>
  <c r="Z96" i="4"/>
  <c r="Y96" i="4" s="1"/>
  <c r="V96" i="4"/>
  <c r="R96" i="4"/>
  <c r="N96" i="4"/>
  <c r="J96" i="4"/>
  <c r="T95" i="4"/>
  <c r="L95" i="4"/>
  <c r="CB95" i="4"/>
  <c r="CA95" i="4" s="1"/>
  <c r="Q95" i="4"/>
  <c r="I95" i="4"/>
  <c r="AR95" i="4"/>
  <c r="AQ95" i="4" s="1"/>
  <c r="W95" i="4"/>
  <c r="V95" i="4"/>
  <c r="S95" i="4"/>
  <c r="R95" i="4"/>
  <c r="O95" i="4"/>
  <c r="N95" i="4"/>
  <c r="K95" i="4"/>
  <c r="U95" i="4"/>
  <c r="M95" i="4"/>
  <c r="CB94" i="4"/>
  <c r="CA94" i="4" s="1"/>
  <c r="BJ94" i="4"/>
  <c r="BI94" i="4" s="1"/>
  <c r="W94" i="4"/>
  <c r="S94" i="4"/>
  <c r="O94" i="4"/>
  <c r="K94" i="4"/>
  <c r="X94" i="4"/>
  <c r="T94" i="4"/>
  <c r="P94" i="4"/>
  <c r="V94" i="4"/>
  <c r="R94" i="4"/>
  <c r="N94" i="4"/>
  <c r="J94" i="4"/>
  <c r="U93" i="4"/>
  <c r="M93" i="4"/>
  <c r="BJ93" i="4"/>
  <c r="BI93" i="4" s="1"/>
  <c r="P93" i="4"/>
  <c r="AR93" i="4"/>
  <c r="AQ93" i="4" s="1"/>
  <c r="T93" i="4"/>
  <c r="Q93" i="4"/>
  <c r="I93" i="4"/>
  <c r="CB92" i="4"/>
  <c r="CA92" i="4" s="1"/>
  <c r="BJ92" i="4"/>
  <c r="BI92" i="4" s="1"/>
  <c r="U92" i="4"/>
  <c r="Q92" i="4"/>
  <c r="M92" i="4"/>
  <c r="I92" i="4"/>
  <c r="Z92" i="4"/>
  <c r="Y92" i="4" s="1"/>
  <c r="V92" i="4"/>
  <c r="R92" i="4"/>
  <c r="N92" i="4"/>
  <c r="J92" i="4"/>
  <c r="X91" i="4"/>
  <c r="T91" i="4"/>
  <c r="Q91" i="4"/>
  <c r="I91" i="4"/>
  <c r="W91" i="4"/>
  <c r="V91" i="4"/>
  <c r="S91" i="4"/>
  <c r="R91" i="4"/>
  <c r="O91" i="4"/>
  <c r="N91" i="4"/>
  <c r="K91" i="4"/>
  <c r="U91" i="4"/>
  <c r="P91" i="4"/>
  <c r="M91" i="4"/>
  <c r="BJ90" i="4"/>
  <c r="BI90" i="4" s="1"/>
  <c r="W90" i="4"/>
  <c r="S90" i="4"/>
  <c r="O90" i="4"/>
  <c r="K90" i="4"/>
  <c r="X90" i="4"/>
  <c r="P90" i="4"/>
  <c r="L90" i="4"/>
  <c r="V90" i="4"/>
  <c r="R90" i="4"/>
  <c r="N90" i="4"/>
  <c r="J90" i="4"/>
  <c r="U89" i="4"/>
  <c r="M89" i="4"/>
  <c r="P89" i="4"/>
  <c r="L89" i="4"/>
  <c r="Q89" i="4"/>
  <c r="I89" i="4"/>
  <c r="CB88" i="4"/>
  <c r="CA88" i="4" s="1"/>
  <c r="AR88" i="4"/>
  <c r="AQ88" i="4" s="1"/>
  <c r="U88" i="4"/>
  <c r="Q88" i="4"/>
  <c r="M88" i="4"/>
  <c r="I88" i="4"/>
  <c r="Z88" i="4"/>
  <c r="Y88" i="4" s="1"/>
  <c r="V88" i="4"/>
  <c r="R88" i="4"/>
  <c r="N88" i="4"/>
  <c r="J88" i="4"/>
  <c r="CB87" i="4"/>
  <c r="CA87" i="4" s="1"/>
  <c r="BJ87" i="4"/>
  <c r="BI87" i="4" s="1"/>
  <c r="U87" i="4"/>
  <c r="P87" i="4"/>
  <c r="AR87" i="4"/>
  <c r="AQ87" i="4" s="1"/>
  <c r="W87" i="4"/>
  <c r="S87" i="4"/>
  <c r="O87" i="4"/>
  <c r="K87" i="4"/>
  <c r="V87" i="4"/>
  <c r="T87" i="4"/>
  <c r="R87" i="4"/>
  <c r="Q87" i="4"/>
  <c r="N87" i="4"/>
  <c r="M87" i="4"/>
  <c r="I87" i="4"/>
  <c r="M85" i="4"/>
  <c r="BJ85" i="4"/>
  <c r="BI85" i="4" s="1"/>
  <c r="Q85" i="4"/>
  <c r="I85" i="4"/>
  <c r="V85" i="4"/>
  <c r="R85" i="4"/>
  <c r="N85" i="4"/>
  <c r="X85" i="4"/>
  <c r="U85" i="4"/>
  <c r="T85" i="4"/>
  <c r="L85" i="4"/>
  <c r="W84" i="4"/>
  <c r="S84" i="4"/>
  <c r="O84" i="4"/>
  <c r="K84" i="4"/>
  <c r="BJ84" i="4"/>
  <c r="BI84" i="4" s="1"/>
  <c r="AR84" i="4"/>
  <c r="AQ84" i="4" s="1"/>
  <c r="P84" i="4"/>
  <c r="L84" i="4"/>
  <c r="Z84" i="4"/>
  <c r="Y84" i="4" s="1"/>
  <c r="V84" i="4"/>
  <c r="R84" i="4"/>
  <c r="N84" i="4"/>
  <c r="J84" i="4"/>
  <c r="BJ83" i="4"/>
  <c r="BI83" i="4" s="1"/>
  <c r="U83" i="4"/>
  <c r="Q83" i="4"/>
  <c r="M83" i="4"/>
  <c r="I83" i="4"/>
  <c r="AR83" i="4"/>
  <c r="AQ83" i="4" s="1"/>
  <c r="W83" i="4"/>
  <c r="V83" i="4"/>
  <c r="S83" i="4"/>
  <c r="R83" i="4"/>
  <c r="O83" i="4"/>
  <c r="N83" i="4"/>
  <c r="K83" i="4"/>
  <c r="X83" i="4"/>
  <c r="T83" i="4"/>
  <c r="CB82" i="4"/>
  <c r="CA82" i="4" s="1"/>
  <c r="BJ82" i="4"/>
  <c r="BI82" i="4" s="1"/>
  <c r="W82" i="4"/>
  <c r="O82" i="4"/>
  <c r="K82" i="4"/>
  <c r="AR82" i="4"/>
  <c r="AQ82" i="4" s="1"/>
  <c r="P82" i="4"/>
  <c r="L82" i="4"/>
  <c r="V82" i="4"/>
  <c r="S82" i="4"/>
  <c r="R82" i="4"/>
  <c r="N82" i="4"/>
  <c r="J82" i="4"/>
  <c r="U81" i="4"/>
  <c r="M81" i="4"/>
  <c r="W81" i="4"/>
  <c r="V81" i="4"/>
  <c r="S81" i="4"/>
  <c r="R81" i="4"/>
  <c r="O81" i="4"/>
  <c r="N81" i="4"/>
  <c r="K81" i="4"/>
  <c r="X81" i="4"/>
  <c r="T81" i="4"/>
  <c r="Q81" i="4"/>
  <c r="I81" i="4"/>
  <c r="CB80" i="4"/>
  <c r="CA80" i="4" s="1"/>
  <c r="BJ80" i="4"/>
  <c r="BI80" i="4" s="1"/>
  <c r="W80" i="4"/>
  <c r="O80" i="4"/>
  <c r="X80" i="4"/>
  <c r="U80" i="4"/>
  <c r="Q80" i="4"/>
  <c r="P80" i="4"/>
  <c r="M80" i="4"/>
  <c r="I80" i="4"/>
  <c r="Z80" i="4"/>
  <c r="Y80" i="4" s="1"/>
  <c r="V80" i="4"/>
  <c r="S80" i="4"/>
  <c r="R80" i="4"/>
  <c r="N80" i="4"/>
  <c r="K80" i="4"/>
  <c r="J80" i="4"/>
  <c r="S78" i="4"/>
  <c r="K78" i="4"/>
  <c r="BJ78" i="4"/>
  <c r="BI78" i="4" s="1"/>
  <c r="AR78" i="4"/>
  <c r="AQ78" i="4" s="1"/>
  <c r="X78" i="4"/>
  <c r="U78" i="4"/>
  <c r="T78" i="4"/>
  <c r="Q78" i="4"/>
  <c r="P78" i="4"/>
  <c r="M78" i="4"/>
  <c r="L78" i="4"/>
  <c r="I78" i="4"/>
  <c r="Z78" i="4"/>
  <c r="Y78" i="4" s="1"/>
  <c r="W78" i="4"/>
  <c r="V78" i="4"/>
  <c r="R78" i="4"/>
  <c r="O78" i="4"/>
  <c r="N78" i="4"/>
  <c r="J78" i="4"/>
  <c r="U77" i="4"/>
  <c r="M77" i="4"/>
  <c r="BJ77" i="4"/>
  <c r="BI77" i="4" s="1"/>
  <c r="V77" i="4"/>
  <c r="R77" i="4"/>
  <c r="N77" i="4"/>
  <c r="X77" i="4"/>
  <c r="T77" i="4"/>
  <c r="BJ75" i="4"/>
  <c r="BI75" i="4" s="1"/>
  <c r="U75" i="4"/>
  <c r="Q75" i="4"/>
  <c r="M75" i="4"/>
  <c r="I75" i="4"/>
  <c r="W75" i="4"/>
  <c r="V75" i="4"/>
  <c r="S75" i="4"/>
  <c r="R75" i="4"/>
  <c r="O75" i="4"/>
  <c r="N75" i="4"/>
  <c r="K75" i="4"/>
  <c r="X75" i="4"/>
  <c r="T75" i="4"/>
  <c r="P75" i="4"/>
  <c r="CB74" i="4"/>
  <c r="CA74" i="4" s="1"/>
  <c r="BJ74" i="4"/>
  <c r="BI74" i="4" s="1"/>
  <c r="W74" i="4"/>
  <c r="S74" i="4"/>
  <c r="O74" i="4"/>
  <c r="K74" i="4"/>
  <c r="AR74" i="4"/>
  <c r="AQ74" i="4" s="1"/>
  <c r="T74" i="4"/>
  <c r="P74" i="4"/>
  <c r="L74" i="4"/>
  <c r="V74" i="4"/>
  <c r="R74" i="4"/>
  <c r="N74" i="4"/>
  <c r="J74" i="4"/>
  <c r="CB73" i="4"/>
  <c r="CA73" i="4" s="1"/>
  <c r="BJ73" i="4"/>
  <c r="BI73" i="4" s="1"/>
  <c r="U73" i="4"/>
  <c r="M73" i="4"/>
  <c r="AR73" i="4"/>
  <c r="AQ73" i="4" s="1"/>
  <c r="W73" i="4"/>
  <c r="V73" i="4"/>
  <c r="S73" i="4"/>
  <c r="R73" i="4"/>
  <c r="O73" i="4"/>
  <c r="N73" i="4"/>
  <c r="K73" i="4"/>
  <c r="Z73" i="4"/>
  <c r="Y73" i="4" s="1"/>
  <c r="X73" i="4"/>
  <c r="Q73" i="4"/>
  <c r="P73" i="4"/>
  <c r="L73" i="4"/>
  <c r="I73" i="4"/>
  <c r="CB72" i="4"/>
  <c r="CA72" i="4" s="1"/>
  <c r="BJ72" i="4"/>
  <c r="BI72" i="4" s="1"/>
  <c r="W72" i="4"/>
  <c r="O72" i="4"/>
  <c r="AR72" i="4"/>
  <c r="AQ72" i="4" s="1"/>
  <c r="U72" i="4"/>
  <c r="T72" i="4"/>
  <c r="Q72" i="4"/>
  <c r="M72" i="4"/>
  <c r="L72" i="4"/>
  <c r="I72" i="4"/>
  <c r="V72" i="4"/>
  <c r="S72" i="4"/>
  <c r="R72" i="4"/>
  <c r="N72" i="4"/>
  <c r="K72" i="4"/>
  <c r="J72" i="4"/>
  <c r="CB71" i="4"/>
  <c r="CA71" i="4" s="1"/>
  <c r="AR71" i="4"/>
  <c r="AQ71" i="4" s="1"/>
  <c r="V71" i="4"/>
  <c r="R71" i="4"/>
  <c r="N71" i="4"/>
  <c r="Z71" i="4"/>
  <c r="Y71" i="4" s="1"/>
  <c r="X71" i="4"/>
  <c r="U71" i="4"/>
  <c r="Q71" i="4"/>
  <c r="P71" i="4"/>
  <c r="M71" i="4"/>
  <c r="I71" i="4"/>
  <c r="S70" i="4"/>
  <c r="K70" i="4"/>
  <c r="BJ70" i="4"/>
  <c r="BI70" i="4" s="1"/>
  <c r="AR70" i="4"/>
  <c r="AQ70" i="4" s="1"/>
  <c r="U70" i="4"/>
  <c r="T70" i="4"/>
  <c r="Q70" i="4"/>
  <c r="M70" i="4"/>
  <c r="L70" i="4"/>
  <c r="I70" i="4"/>
  <c r="W70" i="4"/>
  <c r="V70" i="4"/>
  <c r="R70" i="4"/>
  <c r="O70" i="4"/>
  <c r="N70" i="4"/>
  <c r="J70" i="4"/>
  <c r="U69" i="4"/>
  <c r="M69" i="4"/>
  <c r="CB69" i="4"/>
  <c r="CA69" i="4" s="1"/>
  <c r="BJ69" i="4"/>
  <c r="BI69" i="4" s="1"/>
  <c r="V69" i="4"/>
  <c r="R69" i="4"/>
  <c r="N69" i="4"/>
  <c r="Z69" i="4"/>
  <c r="Y69" i="4" s="1"/>
  <c r="X69" i="4"/>
  <c r="T69" i="4"/>
  <c r="L69" i="4"/>
  <c r="W68" i="4"/>
  <c r="S68" i="4"/>
  <c r="O68" i="4"/>
  <c r="K68" i="4"/>
  <c r="X68" i="4"/>
  <c r="T68" i="4"/>
  <c r="P68" i="4"/>
  <c r="V68" i="4"/>
  <c r="R68" i="4"/>
  <c r="N68" i="4"/>
  <c r="J68" i="4"/>
  <c r="CB67" i="4"/>
  <c r="CA67" i="4" s="1"/>
  <c r="U67" i="4"/>
  <c r="Q67" i="4"/>
  <c r="M67" i="4"/>
  <c r="I67" i="4"/>
  <c r="AR67" i="4"/>
  <c r="AQ67" i="4" s="1"/>
  <c r="W67" i="4"/>
  <c r="V67" i="4"/>
  <c r="S67" i="4"/>
  <c r="R67" i="4"/>
  <c r="O67" i="4"/>
  <c r="N67" i="4"/>
  <c r="K67" i="4"/>
  <c r="X67" i="4"/>
  <c r="T67" i="4"/>
  <c r="CB65" i="4"/>
  <c r="CA65" i="4" s="1"/>
  <c r="U65" i="4"/>
  <c r="M65" i="4"/>
  <c r="W65" i="4"/>
  <c r="V65" i="4"/>
  <c r="S65" i="4"/>
  <c r="R65" i="4"/>
  <c r="O65" i="4"/>
  <c r="N65" i="4"/>
  <c r="K65" i="4"/>
  <c r="Z65" i="4"/>
  <c r="Y65" i="4" s="1"/>
  <c r="X65" i="4"/>
  <c r="T65" i="4"/>
  <c r="Q65" i="4"/>
  <c r="P65" i="4"/>
  <c r="L65" i="4"/>
  <c r="I65" i="4"/>
  <c r="W64" i="4"/>
  <c r="O64" i="4"/>
  <c r="X64" i="4"/>
  <c r="U64" i="4"/>
  <c r="Q64" i="4"/>
  <c r="P64" i="4"/>
  <c r="M64" i="4"/>
  <c r="I64" i="4"/>
  <c r="Z64" i="4"/>
  <c r="Y64" i="4" s="1"/>
  <c r="V64" i="4"/>
  <c r="S64" i="4"/>
  <c r="R64" i="4"/>
  <c r="N64" i="4"/>
  <c r="K64" i="4"/>
  <c r="J64" i="4"/>
  <c r="CB63" i="4"/>
  <c r="CA63" i="4" s="1"/>
  <c r="BJ63" i="4"/>
  <c r="BI63" i="4" s="1"/>
  <c r="V63" i="4"/>
  <c r="R63" i="4"/>
  <c r="N63" i="4"/>
  <c r="Z63" i="4"/>
  <c r="Y63" i="4" s="1"/>
  <c r="U63" i="4"/>
  <c r="Q63" i="4"/>
  <c r="P63" i="4"/>
  <c r="M63" i="4"/>
  <c r="I63" i="4"/>
  <c r="S62" i="4"/>
  <c r="K62" i="4"/>
  <c r="AR62" i="4"/>
  <c r="AQ62" i="4" s="1"/>
  <c r="X62" i="4"/>
  <c r="U62" i="4"/>
  <c r="Q62" i="4"/>
  <c r="P62" i="4"/>
  <c r="M62" i="4"/>
  <c r="I62" i="4"/>
  <c r="Z62" i="4"/>
  <c r="Y62" i="4" s="1"/>
  <c r="W62" i="4"/>
  <c r="V62" i="4"/>
  <c r="R62" i="4"/>
  <c r="O62" i="4"/>
  <c r="N62" i="4"/>
  <c r="J62" i="4"/>
  <c r="CB61" i="4"/>
  <c r="CA61" i="4" s="1"/>
  <c r="Q61" i="4"/>
  <c r="I61" i="4"/>
  <c r="AR61" i="4"/>
  <c r="AQ61" i="4" s="1"/>
  <c r="V61" i="4"/>
  <c r="R61" i="4"/>
  <c r="N61" i="4"/>
  <c r="X61" i="4"/>
  <c r="U61" i="4"/>
  <c r="T61" i="4"/>
  <c r="M61" i="4"/>
  <c r="L61" i="4"/>
  <c r="W60" i="4"/>
  <c r="S60" i="4"/>
  <c r="O60" i="4"/>
  <c r="CB60" i="4"/>
  <c r="CA60" i="4" s="1"/>
  <c r="I60" i="4"/>
  <c r="AR60" i="4"/>
  <c r="AQ60" i="4" s="1"/>
  <c r="T60" i="4"/>
  <c r="Z60" i="4"/>
  <c r="Y60" i="4" s="1"/>
  <c r="V60" i="4"/>
  <c r="R60" i="4"/>
  <c r="N60" i="4"/>
  <c r="M60" i="4"/>
  <c r="K60" i="4"/>
  <c r="J60" i="4"/>
  <c r="CB59" i="4"/>
  <c r="CA59" i="4" s="1"/>
  <c r="W59" i="4"/>
  <c r="S59" i="4"/>
  <c r="O59" i="4"/>
  <c r="V59" i="4"/>
  <c r="R59" i="4"/>
  <c r="Q59" i="4"/>
  <c r="N59" i="4"/>
  <c r="M59" i="4"/>
  <c r="I59" i="4"/>
  <c r="U59" i="4"/>
  <c r="P59" i="4"/>
  <c r="K59" i="4"/>
  <c r="Q58" i="4"/>
  <c r="I58" i="4"/>
  <c r="V58" i="4"/>
  <c r="S58" i="4"/>
  <c r="R58" i="4"/>
  <c r="O58" i="4"/>
  <c r="W58" i="4"/>
  <c r="L58" i="4"/>
  <c r="K58" i="4"/>
  <c r="U58" i="4"/>
  <c r="N58" i="4"/>
  <c r="J58" i="4"/>
  <c r="S57" i="4"/>
  <c r="L57" i="4"/>
  <c r="M57" i="4"/>
  <c r="I57" i="4"/>
  <c r="AR57" i="4"/>
  <c r="AQ57" i="4" s="1"/>
  <c r="Q57" i="4"/>
  <c r="T57" i="4"/>
  <c r="O57" i="4"/>
  <c r="V56" i="4"/>
  <c r="U56" i="4"/>
  <c r="R56" i="4"/>
  <c r="Q56" i="4"/>
  <c r="S56" i="4"/>
  <c r="N56" i="4"/>
  <c r="M56" i="4"/>
  <c r="I56" i="4"/>
  <c r="BJ55" i="4"/>
  <c r="BI55" i="4" s="1"/>
  <c r="U55" i="4"/>
  <c r="T55" i="4"/>
  <c r="Q55" i="4"/>
  <c r="P55" i="4"/>
  <c r="I55" i="4"/>
  <c r="AR55" i="4"/>
  <c r="AQ55" i="4" s="1"/>
  <c r="W55" i="4"/>
  <c r="V55" i="4"/>
  <c r="R55" i="4"/>
  <c r="O55" i="4"/>
  <c r="N55" i="4"/>
  <c r="K55" i="4"/>
  <c r="S55" i="4"/>
  <c r="M55" i="4"/>
  <c r="L55" i="4"/>
  <c r="U53" i="4"/>
  <c r="Q53" i="4"/>
  <c r="M53" i="4"/>
  <c r="I53" i="4"/>
  <c r="CB53" i="4"/>
  <c r="CA53" i="4" s="1"/>
  <c r="S53" i="4"/>
  <c r="P53" i="4"/>
  <c r="O53" i="4"/>
  <c r="K53" i="4"/>
  <c r="AR53" i="4"/>
  <c r="AQ53" i="4" s="1"/>
  <c r="V53" i="4"/>
  <c r="W53" i="4"/>
  <c r="R53" i="4"/>
  <c r="N53" i="4"/>
  <c r="L52" i="4"/>
  <c r="U52" i="4"/>
  <c r="Q52" i="4"/>
  <c r="M52" i="4"/>
  <c r="I52" i="4"/>
  <c r="W52" i="4"/>
  <c r="S52" i="4"/>
  <c r="O52" i="4"/>
  <c r="K52" i="4"/>
  <c r="BJ51" i="4"/>
  <c r="BI51" i="4" s="1"/>
  <c r="R51" i="4"/>
  <c r="W51" i="4"/>
  <c r="S51" i="4"/>
  <c r="O51" i="4"/>
  <c r="K51" i="4"/>
  <c r="V51" i="4"/>
  <c r="U51" i="4"/>
  <c r="Q51" i="4"/>
  <c r="N51" i="4"/>
  <c r="M51" i="4"/>
  <c r="I51" i="4"/>
  <c r="V50" i="4"/>
  <c r="U50" i="4"/>
  <c r="R50" i="4"/>
  <c r="Q50" i="4"/>
  <c r="N50" i="4"/>
  <c r="M50" i="4"/>
  <c r="I50" i="4"/>
  <c r="W50" i="4"/>
  <c r="S50" i="4"/>
  <c r="O50" i="4"/>
  <c r="K50" i="4"/>
  <c r="R49" i="4"/>
  <c r="X49" i="4"/>
  <c r="W49" i="4"/>
  <c r="S49" i="4"/>
  <c r="P49" i="4"/>
  <c r="O49" i="4"/>
  <c r="K49" i="4"/>
  <c r="Z49" i="4"/>
  <c r="Y49" i="4" s="1"/>
  <c r="V49" i="4"/>
  <c r="U49" i="4"/>
  <c r="Q49" i="4"/>
  <c r="N49" i="4"/>
  <c r="M49" i="4"/>
  <c r="I49" i="4"/>
  <c r="X48" i="4"/>
  <c r="U48" i="4"/>
  <c r="Q48" i="4"/>
  <c r="M48" i="4"/>
  <c r="I48" i="4"/>
  <c r="W48" i="4"/>
  <c r="S48" i="4"/>
  <c r="O48" i="4"/>
  <c r="L48" i="4"/>
  <c r="K48" i="4"/>
  <c r="W47" i="4"/>
  <c r="S47" i="4"/>
  <c r="O47" i="4"/>
  <c r="K47" i="4"/>
  <c r="V47" i="4"/>
  <c r="U47" i="4"/>
  <c r="R47" i="4"/>
  <c r="Q47" i="4"/>
  <c r="N47" i="4"/>
  <c r="M47" i="4"/>
  <c r="J47" i="4"/>
  <c r="I47" i="4"/>
  <c r="AR46" i="4"/>
  <c r="AQ46" i="4" s="1"/>
  <c r="U46" i="4"/>
  <c r="Q46" i="4"/>
  <c r="M46" i="4"/>
  <c r="I46" i="4"/>
  <c r="W46" i="4"/>
  <c r="S46" i="4"/>
  <c r="O46" i="4"/>
  <c r="K46" i="4"/>
  <c r="W44" i="4"/>
  <c r="S44" i="4"/>
  <c r="K44" i="4"/>
  <c r="CB44" i="4"/>
  <c r="CA44" i="4" s="1"/>
  <c r="R44" i="4"/>
  <c r="N44" i="4"/>
  <c r="AR44" i="4"/>
  <c r="AQ44" i="4" s="1"/>
  <c r="V44" i="4"/>
  <c r="O44" i="4"/>
  <c r="J44" i="4"/>
  <c r="CB43" i="4"/>
  <c r="CA43" i="4" s="1"/>
  <c r="U43" i="4"/>
  <c r="R43" i="4"/>
  <c r="Q43" i="4"/>
  <c r="W43" i="4"/>
  <c r="V43" i="4"/>
  <c r="S43" i="4"/>
  <c r="O43" i="4"/>
  <c r="K43" i="4"/>
  <c r="N43" i="4"/>
  <c r="M43" i="4"/>
  <c r="I43" i="4"/>
  <c r="R42" i="4"/>
  <c r="CB42" i="4"/>
  <c r="CA42" i="4" s="1"/>
  <c r="O42" i="4"/>
  <c r="V42" i="4"/>
  <c r="U42" i="4"/>
  <c r="Q42" i="4"/>
  <c r="M42" i="4"/>
  <c r="I42" i="4"/>
  <c r="W42" i="4"/>
  <c r="S42" i="4"/>
  <c r="N42" i="4"/>
  <c r="K42" i="4"/>
  <c r="U41" i="4"/>
  <c r="Q41" i="4"/>
  <c r="I41" i="4"/>
  <c r="V41" i="4"/>
  <c r="N41" i="4"/>
  <c r="R41" i="4"/>
  <c r="M41" i="4"/>
  <c r="CB40" i="4"/>
  <c r="CA40" i="4" s="1"/>
  <c r="S40" i="4"/>
  <c r="O40" i="4"/>
  <c r="V40" i="4"/>
  <c r="U40" i="4"/>
  <c r="Q40" i="4"/>
  <c r="N40" i="4"/>
  <c r="M40" i="4"/>
  <c r="I40" i="4"/>
  <c r="W40" i="4"/>
  <c r="R40" i="4"/>
  <c r="K40" i="4"/>
  <c r="U39" i="4"/>
  <c r="M39" i="4"/>
  <c r="I39" i="4"/>
  <c r="N39" i="4"/>
  <c r="J39" i="4"/>
  <c r="R39" i="4"/>
  <c r="W39" i="4"/>
  <c r="S39" i="4"/>
  <c r="O39" i="4"/>
  <c r="K39" i="4"/>
  <c r="V39" i="4"/>
  <c r="Q39" i="4"/>
  <c r="J38" i="4"/>
  <c r="W38" i="4"/>
  <c r="S38" i="4"/>
  <c r="R38" i="4"/>
  <c r="O38" i="4"/>
  <c r="N38" i="4"/>
  <c r="U38" i="4"/>
  <c r="Q38" i="4"/>
  <c r="M38" i="4"/>
  <c r="I38" i="4"/>
  <c r="V38" i="4"/>
  <c r="K38" i="4"/>
  <c r="R37" i="4"/>
  <c r="Q37" i="4"/>
  <c r="W37" i="4"/>
  <c r="V37" i="4"/>
  <c r="S37" i="4"/>
  <c r="O37" i="4"/>
  <c r="L37" i="4"/>
  <c r="K37" i="4"/>
  <c r="U37" i="4"/>
  <c r="P37" i="4"/>
  <c r="N37" i="4"/>
  <c r="M37" i="4"/>
  <c r="J37" i="4"/>
  <c r="I37" i="4"/>
  <c r="W36" i="4"/>
  <c r="S36" i="4"/>
  <c r="K36" i="4"/>
  <c r="CB36" i="4"/>
  <c r="CA36" i="4" s="1"/>
  <c r="R36" i="4"/>
  <c r="N36" i="4"/>
  <c r="V36" i="4"/>
  <c r="O36" i="4"/>
  <c r="J36" i="4"/>
  <c r="U35" i="4"/>
  <c r="R35" i="4"/>
  <c r="Q35" i="4"/>
  <c r="W35" i="4"/>
  <c r="V35" i="4"/>
  <c r="S35" i="4"/>
  <c r="O35" i="4"/>
  <c r="K35" i="4"/>
  <c r="N35" i="4"/>
  <c r="M35" i="4"/>
  <c r="I35" i="4"/>
  <c r="R34" i="4"/>
  <c r="L34" i="4"/>
  <c r="O34" i="4"/>
  <c r="V34" i="4"/>
  <c r="U34" i="4"/>
  <c r="Q34" i="4"/>
  <c r="M34" i="4"/>
  <c r="I34" i="4"/>
  <c r="W34" i="4"/>
  <c r="S34" i="4"/>
  <c r="N34" i="4"/>
  <c r="K34" i="4"/>
  <c r="CB33" i="4"/>
  <c r="CA33" i="4" s="1"/>
  <c r="U33" i="4"/>
  <c r="Q33" i="4"/>
  <c r="I33" i="4"/>
  <c r="V33" i="4"/>
  <c r="N33" i="4"/>
  <c r="R33" i="4"/>
  <c r="M33" i="4"/>
  <c r="CB32" i="4"/>
  <c r="CA32" i="4" s="1"/>
  <c r="S32" i="4"/>
  <c r="O32" i="4"/>
  <c r="U32" i="4"/>
  <c r="Q32" i="4"/>
  <c r="N32" i="4"/>
  <c r="M32" i="4"/>
  <c r="I32" i="4"/>
  <c r="W32" i="4"/>
  <c r="R32" i="4"/>
  <c r="J30" i="4"/>
  <c r="W30" i="4"/>
  <c r="S30" i="4"/>
  <c r="O30" i="4"/>
  <c r="U30" i="4"/>
  <c r="Q30" i="4"/>
  <c r="M30" i="4"/>
  <c r="I30" i="4"/>
  <c r="V30" i="4"/>
  <c r="K30" i="4"/>
  <c r="Q29" i="4"/>
  <c r="W29" i="4"/>
  <c r="V29" i="4"/>
  <c r="O29" i="4"/>
  <c r="K29" i="4"/>
  <c r="U29" i="4"/>
  <c r="M29" i="4"/>
  <c r="I29" i="4"/>
  <c r="W28" i="4"/>
  <c r="CB28" i="4"/>
  <c r="CA28" i="4" s="1"/>
  <c r="R28" i="4"/>
  <c r="O28" i="4"/>
  <c r="J28" i="4"/>
  <c r="U27" i="4"/>
  <c r="Q27" i="4"/>
  <c r="W27" i="4"/>
  <c r="V27" i="4"/>
  <c r="K27" i="4"/>
  <c r="N27" i="4"/>
  <c r="M27" i="4"/>
  <c r="I27" i="4"/>
  <c r="U25" i="4"/>
  <c r="Q25" i="4"/>
  <c r="P25" i="4"/>
  <c r="I25" i="4"/>
  <c r="N25" i="4"/>
  <c r="M25" i="4"/>
  <c r="V24" i="4"/>
  <c r="U24" i="4"/>
  <c r="Q24" i="4"/>
  <c r="M24" i="4"/>
  <c r="I24" i="4"/>
  <c r="K24" i="4"/>
  <c r="U23" i="4"/>
  <c r="M23" i="4"/>
  <c r="I23" i="4"/>
  <c r="N23" i="4"/>
  <c r="J23" i="4"/>
  <c r="V23" i="4"/>
  <c r="Q23" i="4"/>
  <c r="O22" i="4"/>
  <c r="AR22" i="4"/>
  <c r="AQ22" i="4" s="1"/>
  <c r="U22" i="4"/>
  <c r="Q22" i="4"/>
  <c r="M22" i="4"/>
  <c r="I22" i="4"/>
  <c r="Q21" i="4"/>
  <c r="W21" i="4"/>
  <c r="U21" i="4"/>
  <c r="M21" i="4"/>
  <c r="J21" i="4"/>
  <c r="I21" i="4"/>
  <c r="N20" i="4"/>
  <c r="V20" i="4"/>
  <c r="U19" i="4"/>
  <c r="R19" i="4"/>
  <c r="Q19" i="4"/>
  <c r="M19" i="4"/>
  <c r="I19" i="4"/>
  <c r="R18" i="4"/>
  <c r="U18" i="4"/>
  <c r="Q18" i="4"/>
  <c r="M18" i="4"/>
  <c r="I18" i="4"/>
  <c r="U17" i="4"/>
  <c r="Q17" i="4"/>
  <c r="I17" i="4"/>
  <c r="R17" i="4"/>
  <c r="M17" i="4"/>
  <c r="P16" i="4"/>
  <c r="U16" i="4"/>
  <c r="Q16" i="4"/>
  <c r="M16" i="4"/>
  <c r="I16" i="4"/>
  <c r="R16" i="4"/>
  <c r="K16" i="4"/>
  <c r="U15" i="4"/>
  <c r="M15" i="4"/>
  <c r="I15" i="4"/>
  <c r="N15" i="4"/>
  <c r="Q15" i="4"/>
  <c r="X14" i="4"/>
  <c r="P14" i="4"/>
  <c r="U14" i="4"/>
  <c r="Q14" i="4"/>
  <c r="M14" i="4"/>
  <c r="I14" i="4"/>
  <c r="U13" i="4"/>
  <c r="Q13" i="4"/>
  <c r="M13" i="4"/>
  <c r="I13" i="4"/>
  <c r="U12" i="4"/>
  <c r="Q12" i="4"/>
  <c r="M12" i="4"/>
  <c r="I12" i="4"/>
  <c r="T10" i="4"/>
  <c r="U10" i="4"/>
  <c r="Q10" i="4"/>
  <c r="M10" i="4"/>
  <c r="I10" i="4"/>
  <c r="G157" i="4" l="1"/>
  <c r="P157" i="1"/>
  <c r="G157" i="1" s="1"/>
  <c r="BI157" i="1"/>
  <c r="H147" i="4"/>
  <c r="G147" i="4" s="1"/>
  <c r="H139" i="4"/>
  <c r="G139" i="4" s="1"/>
  <c r="H10" i="4"/>
  <c r="H70" i="4"/>
  <c r="G70" i="4" s="1"/>
  <c r="AR10" i="4"/>
  <c r="AQ10" i="4" s="1"/>
  <c r="BJ10" i="4"/>
  <c r="BI10" i="4" s="1"/>
  <c r="CB10" i="4"/>
  <c r="CA10" i="4" s="1"/>
  <c r="AR12" i="4"/>
  <c r="AQ12" i="4" s="1"/>
  <c r="BJ12" i="4"/>
  <c r="BI12" i="4" s="1"/>
  <c r="Z13" i="4"/>
  <c r="Y13" i="4" s="1"/>
  <c r="AR13" i="4"/>
  <c r="AQ13" i="4" s="1"/>
  <c r="BJ13" i="4"/>
  <c r="BI13" i="4" s="1"/>
  <c r="CB13" i="4"/>
  <c r="CA13" i="4" s="1"/>
  <c r="AR14" i="4"/>
  <c r="AQ14" i="4" s="1"/>
  <c r="BJ14" i="4"/>
  <c r="BI14" i="4" s="1"/>
  <c r="CB14" i="4"/>
  <c r="CA14" i="4" s="1"/>
  <c r="AR15" i="4"/>
  <c r="AQ15" i="4" s="1"/>
  <c r="BJ15" i="4"/>
  <c r="BI15" i="4" s="1"/>
  <c r="CB15" i="4"/>
  <c r="CA15" i="4" s="1"/>
  <c r="AR16" i="4"/>
  <c r="AQ16" i="4" s="1"/>
  <c r="BJ16" i="4"/>
  <c r="BI16" i="4" s="1"/>
  <c r="CB16" i="4"/>
  <c r="CA16" i="4" s="1"/>
  <c r="BJ17" i="4"/>
  <c r="BI17" i="4" s="1"/>
  <c r="CB17" i="4"/>
  <c r="CA17" i="4" s="1"/>
  <c r="AR18" i="4"/>
  <c r="AQ18" i="4" s="1"/>
  <c r="BJ18" i="4"/>
  <c r="BI18" i="4" s="1"/>
  <c r="BJ19" i="4"/>
  <c r="BI19" i="4" s="1"/>
  <c r="AR20" i="4"/>
  <c r="AQ20" i="4" s="1"/>
  <c r="CB20" i="4"/>
  <c r="CA20" i="4" s="1"/>
  <c r="Z21" i="4"/>
  <c r="Y21" i="4" s="1"/>
  <c r="BJ21" i="4"/>
  <c r="BI21" i="4" s="1"/>
  <c r="CB22" i="4"/>
  <c r="CA22" i="4" s="1"/>
  <c r="Z23" i="4"/>
  <c r="Y23" i="4" s="1"/>
  <c r="AR23" i="4"/>
  <c r="AQ23" i="4" s="1"/>
  <c r="CB23" i="4"/>
  <c r="CA23" i="4" s="1"/>
  <c r="AR24" i="4"/>
  <c r="AQ24" i="4" s="1"/>
  <c r="CB24" i="4"/>
  <c r="CA24" i="4" s="1"/>
  <c r="AR25" i="4"/>
  <c r="AQ25" i="4" s="1"/>
  <c r="BJ25" i="4"/>
  <c r="BI25" i="4" s="1"/>
  <c r="Z27" i="4"/>
  <c r="Y27" i="4" s="1"/>
  <c r="AR27" i="4"/>
  <c r="AQ27" i="4" s="1"/>
  <c r="BJ27" i="4"/>
  <c r="BI27" i="4" s="1"/>
  <c r="CB27" i="4"/>
  <c r="CA27" i="4" s="1"/>
  <c r="Z28" i="4"/>
  <c r="Y28" i="4" s="1"/>
  <c r="AR28" i="4"/>
  <c r="AQ28" i="4" s="1"/>
  <c r="BJ29" i="4"/>
  <c r="BI29" i="4" s="1"/>
  <c r="AR30" i="4"/>
  <c r="AQ30" i="4" s="1"/>
  <c r="CB30" i="4"/>
  <c r="CA30" i="4" s="1"/>
  <c r="AR32" i="4"/>
  <c r="AQ32" i="4" s="1"/>
  <c r="BJ32" i="4"/>
  <c r="BI32" i="4" s="1"/>
  <c r="AR33" i="4"/>
  <c r="AQ33" i="4" s="1"/>
  <c r="BJ33" i="4"/>
  <c r="BI33" i="4" s="1"/>
  <c r="Z34" i="4"/>
  <c r="Y34" i="4" s="1"/>
  <c r="AR34" i="4"/>
  <c r="AQ34" i="4" s="1"/>
  <c r="BJ34" i="4"/>
  <c r="BI34" i="4" s="1"/>
  <c r="CB34" i="4"/>
  <c r="CA34" i="4" s="1"/>
  <c r="Z35" i="4"/>
  <c r="Y35" i="4" s="1"/>
  <c r="AR35" i="4"/>
  <c r="AQ35" i="4" s="1"/>
  <c r="BJ35" i="4"/>
  <c r="BI35" i="4" s="1"/>
  <c r="CB35" i="4"/>
  <c r="CA35" i="4" s="1"/>
  <c r="Z36" i="4"/>
  <c r="Y36" i="4" s="1"/>
  <c r="AR36" i="4"/>
  <c r="AQ36" i="4" s="1"/>
  <c r="BJ36" i="4"/>
  <c r="BI36" i="4" s="1"/>
  <c r="Z37" i="4"/>
  <c r="Y37" i="4" s="1"/>
  <c r="AR37" i="4"/>
  <c r="AQ37" i="4" s="1"/>
  <c r="BJ37" i="4"/>
  <c r="BI37" i="4" s="1"/>
  <c r="CB37" i="4"/>
  <c r="CA37" i="4" s="1"/>
  <c r="Z38" i="4"/>
  <c r="Y38" i="4" s="1"/>
  <c r="AR38" i="4"/>
  <c r="AQ38" i="4" s="1"/>
  <c r="CB38" i="4"/>
  <c r="CA38" i="4" s="1"/>
  <c r="AR39" i="4"/>
  <c r="AQ39" i="4" s="1"/>
  <c r="CB39" i="4"/>
  <c r="CA39" i="4" s="1"/>
  <c r="AR40" i="4"/>
  <c r="AQ40" i="4" s="1"/>
  <c r="BJ40" i="4"/>
  <c r="BI40" i="4" s="1"/>
  <c r="Z41" i="4"/>
  <c r="Y41" i="4" s="1"/>
  <c r="AR41" i="4"/>
  <c r="AQ41" i="4" s="1"/>
  <c r="BJ41" i="4"/>
  <c r="BI41" i="4" s="1"/>
  <c r="CB41" i="4"/>
  <c r="CA41" i="4" s="1"/>
  <c r="AR42" i="4"/>
  <c r="AQ42" i="4" s="1"/>
  <c r="BJ42" i="4"/>
  <c r="BI42" i="4" s="1"/>
  <c r="AR43" i="4"/>
  <c r="AQ43" i="4" s="1"/>
  <c r="BJ43" i="4"/>
  <c r="BI43" i="4" s="1"/>
  <c r="BJ44" i="4"/>
  <c r="BI44" i="4" s="1"/>
  <c r="BJ46" i="4"/>
  <c r="BI46" i="4" s="1"/>
  <c r="CB46" i="4"/>
  <c r="CA46" i="4" s="1"/>
  <c r="Z47" i="4"/>
  <c r="Y47" i="4" s="1"/>
  <c r="AR47" i="4"/>
  <c r="AQ47" i="4" s="1"/>
  <c r="BJ47" i="4"/>
  <c r="BI47" i="4" s="1"/>
  <c r="CB47" i="4"/>
  <c r="CA47" i="4" s="1"/>
  <c r="AR48" i="4"/>
  <c r="AQ48" i="4" s="1"/>
  <c r="BJ48" i="4"/>
  <c r="BI48" i="4" s="1"/>
  <c r="CB48" i="4"/>
  <c r="CA48" i="4" s="1"/>
  <c r="AR49" i="4"/>
  <c r="AQ49" i="4" s="1"/>
  <c r="BJ49" i="4"/>
  <c r="BI49" i="4" s="1"/>
  <c r="CB49" i="4"/>
  <c r="CA49" i="4" s="1"/>
  <c r="W13" i="4"/>
  <c r="W15" i="4"/>
  <c r="H108" i="4"/>
  <c r="G108" i="4" s="1"/>
  <c r="Z51" i="4"/>
  <c r="Y51" i="4" s="1"/>
  <c r="AR51" i="4"/>
  <c r="AQ51" i="4" s="1"/>
  <c r="CB51" i="4"/>
  <c r="CA51" i="4" s="1"/>
  <c r="AR52" i="4"/>
  <c r="AQ52" i="4" s="1"/>
  <c r="BJ52" i="4"/>
  <c r="BI52" i="4" s="1"/>
  <c r="CB52" i="4"/>
  <c r="CA52" i="4" s="1"/>
  <c r="BJ53" i="4"/>
  <c r="BI53" i="4" s="1"/>
  <c r="CB55" i="4"/>
  <c r="CA55" i="4" s="1"/>
  <c r="Z56" i="4"/>
  <c r="Y56" i="4" s="1"/>
  <c r="BJ56" i="4"/>
  <c r="BI56" i="4" s="1"/>
  <c r="CB56" i="4"/>
  <c r="CA56" i="4" s="1"/>
  <c r="BJ57" i="4"/>
  <c r="BI57" i="4" s="1"/>
  <c r="CB57" i="4"/>
  <c r="CA57" i="4" s="1"/>
  <c r="AR59" i="4"/>
  <c r="AQ59" i="4" s="1"/>
  <c r="BJ59" i="4"/>
  <c r="BI59" i="4" s="1"/>
  <c r="BJ60" i="4"/>
  <c r="BI60" i="4" s="1"/>
  <c r="Z61" i="4"/>
  <c r="Y61" i="4" s="1"/>
  <c r="BJ61" i="4"/>
  <c r="BI61" i="4" s="1"/>
  <c r="BJ62" i="4"/>
  <c r="BI62" i="4" s="1"/>
  <c r="CB62" i="4"/>
  <c r="CA62" i="4" s="1"/>
  <c r="AR63" i="4"/>
  <c r="AQ63" i="4" s="1"/>
  <c r="AR64" i="4"/>
  <c r="AQ64" i="4" s="1"/>
  <c r="BJ64" i="4"/>
  <c r="BI64" i="4" s="1"/>
  <c r="CB64" i="4"/>
  <c r="CA64" i="4" s="1"/>
  <c r="AR65" i="4"/>
  <c r="AQ65" i="4" s="1"/>
  <c r="BJ65" i="4"/>
  <c r="BI65" i="4" s="1"/>
  <c r="BJ67" i="4"/>
  <c r="BI67" i="4" s="1"/>
  <c r="AR69" i="4"/>
  <c r="AQ69" i="4" s="1"/>
  <c r="Z70" i="4"/>
  <c r="Y70" i="4" s="1"/>
  <c r="CB70" i="4"/>
  <c r="CA70" i="4" s="1"/>
  <c r="BJ71" i="4"/>
  <c r="BI71" i="4" s="1"/>
  <c r="Z72" i="4"/>
  <c r="Y72" i="4" s="1"/>
  <c r="Z74" i="4"/>
  <c r="Y74" i="4" s="1"/>
  <c r="AR75" i="4"/>
  <c r="AQ75" i="4" s="1"/>
  <c r="CB75" i="4"/>
  <c r="CA75" i="4" s="1"/>
  <c r="AR77" i="4"/>
  <c r="AQ77" i="4" s="1"/>
  <c r="CB77" i="4"/>
  <c r="CA77" i="4" s="1"/>
  <c r="CB78" i="4"/>
  <c r="CA78" i="4" s="1"/>
  <c r="AR80" i="4"/>
  <c r="AQ80" i="4" s="1"/>
  <c r="Z81" i="4"/>
  <c r="Y81" i="4" s="1"/>
  <c r="AR81" i="4"/>
  <c r="AQ81" i="4" s="1"/>
  <c r="BJ81" i="4"/>
  <c r="BI81" i="4" s="1"/>
  <c r="CB81" i="4"/>
  <c r="CA81" i="4" s="1"/>
  <c r="Z82" i="4"/>
  <c r="Y82" i="4" s="1"/>
  <c r="CB83" i="4"/>
  <c r="CA83" i="4" s="1"/>
  <c r="CB84" i="4"/>
  <c r="CA84" i="4" s="1"/>
  <c r="Z85" i="4"/>
  <c r="Y85" i="4" s="1"/>
  <c r="AR85" i="4"/>
  <c r="AQ85" i="4" s="1"/>
  <c r="CB85" i="4"/>
  <c r="CA85" i="4" s="1"/>
  <c r="BJ88" i="4"/>
  <c r="BI88" i="4" s="1"/>
  <c r="Z90" i="4"/>
  <c r="Y90" i="4" s="1"/>
  <c r="AR90" i="4"/>
  <c r="AQ90" i="4" s="1"/>
  <c r="CB90" i="4"/>
  <c r="CA90" i="4" s="1"/>
  <c r="AR92" i="4"/>
  <c r="AQ92" i="4" s="1"/>
  <c r="CB93" i="4"/>
  <c r="CA93" i="4" s="1"/>
  <c r="AR94" i="4"/>
  <c r="AQ94" i="4" s="1"/>
  <c r="BJ95" i="4"/>
  <c r="BI95" i="4" s="1"/>
  <c r="BJ96" i="4"/>
  <c r="BI96" i="4" s="1"/>
  <c r="CB98" i="4"/>
  <c r="CA98" i="4" s="1"/>
  <c r="AR102" i="4"/>
  <c r="AQ102" i="4" s="1"/>
  <c r="CB103" i="4"/>
  <c r="CA103" i="4" s="1"/>
  <c r="CB104" i="4"/>
  <c r="CA104" i="4" s="1"/>
  <c r="AR105" i="4"/>
  <c r="AQ105" i="4" s="1"/>
  <c r="BJ109" i="4"/>
  <c r="BI109" i="4" s="1"/>
  <c r="BJ111" i="4"/>
  <c r="BI111" i="4" s="1"/>
  <c r="BJ112" i="4"/>
  <c r="BI112" i="4" s="1"/>
  <c r="Z115" i="4"/>
  <c r="Y115" i="4" s="1"/>
  <c r="L14" i="4"/>
  <c r="H14" i="4" s="1"/>
  <c r="G14" i="4" s="1"/>
  <c r="Z14" i="4"/>
  <c r="Y14" i="4" s="1"/>
  <c r="S20" i="4"/>
  <c r="Z16" i="4"/>
  <c r="Y16" i="4" s="1"/>
  <c r="L16" i="4"/>
  <c r="L18" i="4"/>
  <c r="Z19" i="4"/>
  <c r="Y19" i="4" s="1"/>
  <c r="L19" i="4"/>
  <c r="L44" i="4"/>
  <c r="H44" i="4" s="1"/>
  <c r="G44" i="4" s="1"/>
  <c r="Z44" i="4"/>
  <c r="Y44" i="4" s="1"/>
  <c r="Z10" i="4"/>
  <c r="Y10" i="4" s="1"/>
  <c r="Z18" i="4"/>
  <c r="Y18" i="4" s="1"/>
  <c r="L27" i="4"/>
  <c r="H98" i="4"/>
  <c r="G98" i="4" s="1"/>
  <c r="Z53" i="4"/>
  <c r="Y53" i="4" s="1"/>
  <c r="Z12" i="4"/>
  <c r="Y12" i="4" s="1"/>
  <c r="Z29" i="4"/>
  <c r="Y29" i="4" s="1"/>
  <c r="L35" i="4"/>
  <c r="L38" i="4"/>
  <c r="H38" i="4" s="1"/>
  <c r="G38" i="4" s="1"/>
  <c r="Z39" i="4"/>
  <c r="Y39" i="4" s="1"/>
  <c r="L41" i="4"/>
  <c r="H62" i="4"/>
  <c r="G62" i="4" s="1"/>
  <c r="L13" i="4"/>
  <c r="L21" i="4"/>
  <c r="H21" i="4" s="1"/>
  <c r="G21" i="4" s="1"/>
  <c r="L23" i="4"/>
  <c r="H23" i="4" s="1"/>
  <c r="G23" i="4" s="1"/>
  <c r="Z25" i="4"/>
  <c r="Y25" i="4" s="1"/>
  <c r="L36" i="4"/>
  <c r="H36" i="4" s="1"/>
  <c r="G36" i="4" s="1"/>
  <c r="Z42" i="4"/>
  <c r="Y42" i="4" s="1"/>
  <c r="Z33" i="4"/>
  <c r="Y33" i="4" s="1"/>
  <c r="L33" i="4"/>
  <c r="Z40" i="4"/>
  <c r="Y40" i="4" s="1"/>
  <c r="L40" i="4"/>
  <c r="L43" i="4"/>
  <c r="Z43" i="4"/>
  <c r="Y43" i="4" s="1"/>
  <c r="Z67" i="4"/>
  <c r="Y67" i="4" s="1"/>
  <c r="L67" i="4"/>
  <c r="Z75" i="4"/>
  <c r="Y75" i="4" s="1"/>
  <c r="L75" i="4"/>
  <c r="Z77" i="4"/>
  <c r="Y77" i="4" s="1"/>
  <c r="L77" i="4"/>
  <c r="L81" i="4"/>
  <c r="H90" i="4"/>
  <c r="G90" i="4" s="1"/>
  <c r="H94" i="4"/>
  <c r="G94" i="4" s="1"/>
  <c r="Z94" i="4"/>
  <c r="Y94" i="4" s="1"/>
  <c r="Z17" i="4"/>
  <c r="Y17" i="4" s="1"/>
  <c r="AR17" i="4"/>
  <c r="AQ17" i="4" s="1"/>
  <c r="CB18" i="4"/>
  <c r="CA18" i="4" s="1"/>
  <c r="AR19" i="4"/>
  <c r="AQ19" i="4" s="1"/>
  <c r="CB19" i="4"/>
  <c r="CA19" i="4" s="1"/>
  <c r="Z20" i="4"/>
  <c r="Y20" i="4" s="1"/>
  <c r="BJ20" i="4"/>
  <c r="BI20" i="4" s="1"/>
  <c r="AR21" i="4"/>
  <c r="AQ21" i="4" s="1"/>
  <c r="CB21" i="4"/>
  <c r="CA21" i="4" s="1"/>
  <c r="Z22" i="4"/>
  <c r="Y22" i="4" s="1"/>
  <c r="Z24" i="4"/>
  <c r="Y24" i="4" s="1"/>
  <c r="BJ24" i="4"/>
  <c r="BI24" i="4" s="1"/>
  <c r="CB25" i="4"/>
  <c r="CA25" i="4" s="1"/>
  <c r="Z83" i="4"/>
  <c r="Y83" i="4" s="1"/>
  <c r="L83" i="4"/>
  <c r="L87" i="4"/>
  <c r="Z87" i="4"/>
  <c r="Y87" i="4" s="1"/>
  <c r="H135" i="4"/>
  <c r="G135" i="4" s="1"/>
  <c r="BJ28" i="4"/>
  <c r="BI28" i="4" s="1"/>
  <c r="AR29" i="4"/>
  <c r="AQ29" i="4" s="1"/>
  <c r="CB29" i="4"/>
  <c r="CA29" i="4" s="1"/>
  <c r="Z30" i="4"/>
  <c r="Y30" i="4" s="1"/>
  <c r="Z32" i="4"/>
  <c r="Y32" i="4" s="1"/>
  <c r="H39" i="4"/>
  <c r="G39" i="4" s="1"/>
  <c r="H68" i="4"/>
  <c r="G68" i="4" s="1"/>
  <c r="H84" i="4"/>
  <c r="G84" i="4" s="1"/>
  <c r="H119" i="4"/>
  <c r="G119" i="4" s="1"/>
  <c r="H121" i="4"/>
  <c r="G121" i="4" s="1"/>
  <c r="H123" i="4"/>
  <c r="G123" i="4" s="1"/>
  <c r="H125" i="4"/>
  <c r="G125" i="4" s="1"/>
  <c r="H127" i="4"/>
  <c r="G127" i="4" s="1"/>
  <c r="H129" i="4"/>
  <c r="G129" i="4" s="1"/>
  <c r="H131" i="4"/>
  <c r="G131" i="4" s="1"/>
  <c r="H133" i="4"/>
  <c r="G133" i="4" s="1"/>
  <c r="H58" i="4"/>
  <c r="G58" i="4" s="1"/>
  <c r="H60" i="4"/>
  <c r="G60" i="4" s="1"/>
  <c r="H78" i="4"/>
  <c r="G78" i="4" s="1"/>
  <c r="H104" i="4"/>
  <c r="G104" i="4" s="1"/>
  <c r="H115" i="4"/>
  <c r="G115" i="4" s="1"/>
  <c r="H117" i="4"/>
  <c r="G117" i="4" s="1"/>
  <c r="H12" i="4"/>
  <c r="G12" i="4" s="1"/>
  <c r="H22" i="4"/>
  <c r="G22" i="4" s="1"/>
  <c r="H20" i="4"/>
  <c r="G20" i="4" s="1"/>
  <c r="H29" i="4"/>
  <c r="G29" i="4" s="1"/>
  <c r="H37" i="4"/>
  <c r="G37" i="4" s="1"/>
  <c r="H30" i="4"/>
  <c r="G30" i="4" s="1"/>
  <c r="J13" i="4"/>
  <c r="J15" i="4"/>
  <c r="H15" i="4" s="1"/>
  <c r="G15" i="4" s="1"/>
  <c r="J16" i="4"/>
  <c r="J17" i="4"/>
  <c r="H17" i="4" s="1"/>
  <c r="G17" i="4" s="1"/>
  <c r="BJ22" i="4"/>
  <c r="BI22" i="4" s="1"/>
  <c r="BJ23" i="4"/>
  <c r="BI23" i="4" s="1"/>
  <c r="J24" i="4"/>
  <c r="H24" i="4" s="1"/>
  <c r="G24" i="4" s="1"/>
  <c r="J25" i="4"/>
  <c r="H25" i="4" s="1"/>
  <c r="G25" i="4" s="1"/>
  <c r="L28" i="4"/>
  <c r="H28" i="4" s="1"/>
  <c r="G28" i="4" s="1"/>
  <c r="BJ30" i="4"/>
  <c r="BI30" i="4" s="1"/>
  <c r="J32" i="4"/>
  <c r="H32" i="4" s="1"/>
  <c r="G32" i="4" s="1"/>
  <c r="J33" i="4"/>
  <c r="BJ38" i="4"/>
  <c r="BI38" i="4" s="1"/>
  <c r="BJ39" i="4"/>
  <c r="BI39" i="4" s="1"/>
  <c r="J40" i="4"/>
  <c r="J41" i="4"/>
  <c r="Z46" i="4"/>
  <c r="Y46" i="4" s="1"/>
  <c r="J46" i="4"/>
  <c r="N46" i="4"/>
  <c r="R46" i="4"/>
  <c r="V46" i="4"/>
  <c r="J51" i="4"/>
  <c r="J53" i="4"/>
  <c r="H53" i="4" s="1"/>
  <c r="G53" i="4" s="1"/>
  <c r="K56" i="4"/>
  <c r="O56" i="4"/>
  <c r="W56" i="4"/>
  <c r="I69" i="4"/>
  <c r="Q69" i="4"/>
  <c r="L47" i="4"/>
  <c r="H47" i="4" s="1"/>
  <c r="P47" i="4"/>
  <c r="T47" i="4"/>
  <c r="X47" i="4"/>
  <c r="Z48" i="4"/>
  <c r="Y48" i="4" s="1"/>
  <c r="J48" i="4"/>
  <c r="N48" i="4"/>
  <c r="R48" i="4"/>
  <c r="V48" i="4"/>
  <c r="Z105" i="4"/>
  <c r="Y105" i="4" s="1"/>
  <c r="J105" i="4"/>
  <c r="H105" i="4" s="1"/>
  <c r="G105" i="4" s="1"/>
  <c r="J50" i="4"/>
  <c r="H50" i="4" s="1"/>
  <c r="G50" i="4" s="1"/>
  <c r="K17" i="4"/>
  <c r="O17" i="4"/>
  <c r="S17" i="4"/>
  <c r="W17" i="4"/>
  <c r="J18" i="4"/>
  <c r="J19" i="4"/>
  <c r="I20" i="4"/>
  <c r="M20" i="4"/>
  <c r="Q20" i="4"/>
  <c r="U20" i="4"/>
  <c r="K25" i="4"/>
  <c r="O25" i="4"/>
  <c r="S25" i="4"/>
  <c r="W25" i="4"/>
  <c r="J27" i="4"/>
  <c r="I28" i="4"/>
  <c r="M28" i="4"/>
  <c r="Q28" i="4"/>
  <c r="U28" i="4"/>
  <c r="K33" i="4"/>
  <c r="O33" i="4"/>
  <c r="S33" i="4"/>
  <c r="W33" i="4"/>
  <c r="J34" i="4"/>
  <c r="H34" i="4" s="1"/>
  <c r="G34" i="4" s="1"/>
  <c r="J35" i="4"/>
  <c r="I36" i="4"/>
  <c r="M36" i="4"/>
  <c r="Q36" i="4"/>
  <c r="U36" i="4"/>
  <c r="K41" i="4"/>
  <c r="O41" i="4"/>
  <c r="S41" i="4"/>
  <c r="W41" i="4"/>
  <c r="J42" i="4"/>
  <c r="H42" i="4" s="1"/>
  <c r="G42" i="4" s="1"/>
  <c r="J43" i="4"/>
  <c r="I44" i="4"/>
  <c r="M44" i="4"/>
  <c r="Q44" i="4"/>
  <c r="U44" i="4"/>
  <c r="J49" i="4"/>
  <c r="H49" i="4" s="1"/>
  <c r="G49" i="4" s="1"/>
  <c r="L51" i="4"/>
  <c r="P51" i="4"/>
  <c r="T51" i="4"/>
  <c r="X51" i="4"/>
  <c r="Z52" i="4"/>
  <c r="Y52" i="4" s="1"/>
  <c r="J52" i="4"/>
  <c r="N52" i="4"/>
  <c r="R52" i="4"/>
  <c r="V52" i="4"/>
  <c r="AR56" i="4"/>
  <c r="AQ56" i="4" s="1"/>
  <c r="J56" i="4"/>
  <c r="K57" i="4"/>
  <c r="W57" i="4"/>
  <c r="U57" i="4"/>
  <c r="M58" i="4"/>
  <c r="I77" i="4"/>
  <c r="Q77" i="4"/>
  <c r="Z57" i="4"/>
  <c r="Y57" i="4" s="1"/>
  <c r="J57" i="4"/>
  <c r="N57" i="4"/>
  <c r="R57" i="4"/>
  <c r="V57" i="4"/>
  <c r="Q60" i="4"/>
  <c r="U60" i="4"/>
  <c r="K63" i="4"/>
  <c r="O63" i="4"/>
  <c r="S63" i="4"/>
  <c r="W63" i="4"/>
  <c r="H64" i="4"/>
  <c r="G64" i="4" s="1"/>
  <c r="I68" i="4"/>
  <c r="M68" i="4"/>
  <c r="Q68" i="4"/>
  <c r="U68" i="4"/>
  <c r="K71" i="4"/>
  <c r="O71" i="4"/>
  <c r="S71" i="4"/>
  <c r="W71" i="4"/>
  <c r="H72" i="4"/>
  <c r="G72" i="4" s="1"/>
  <c r="H80" i="4"/>
  <c r="G80" i="4" s="1"/>
  <c r="I84" i="4"/>
  <c r="M84" i="4"/>
  <c r="Q84" i="4"/>
  <c r="U84" i="4"/>
  <c r="K88" i="4"/>
  <c r="O88" i="4"/>
  <c r="S88" i="4"/>
  <c r="W88" i="4"/>
  <c r="K92" i="4"/>
  <c r="O92" i="4"/>
  <c r="S92" i="4"/>
  <c r="W92" i="4"/>
  <c r="K96" i="4"/>
  <c r="O96" i="4"/>
  <c r="S96" i="4"/>
  <c r="W96" i="4"/>
  <c r="J100" i="4"/>
  <c r="H100" i="4" s="1"/>
  <c r="G100" i="4" s="1"/>
  <c r="Z55" i="4"/>
  <c r="Y55" i="4" s="1"/>
  <c r="J55" i="4"/>
  <c r="H55" i="4" s="1"/>
  <c r="G55" i="4" s="1"/>
  <c r="H74" i="4"/>
  <c r="G74" i="4" s="1"/>
  <c r="H82" i="4"/>
  <c r="G82" i="4" s="1"/>
  <c r="L56" i="4"/>
  <c r="P56" i="4"/>
  <c r="T56" i="4"/>
  <c r="X56" i="4"/>
  <c r="Z59" i="4"/>
  <c r="Y59" i="4" s="1"/>
  <c r="J59" i="4"/>
  <c r="H59" i="4" s="1"/>
  <c r="G59" i="4" s="1"/>
  <c r="K61" i="4"/>
  <c r="O61" i="4"/>
  <c r="S61" i="4"/>
  <c r="W61" i="4"/>
  <c r="K69" i="4"/>
  <c r="O69" i="4"/>
  <c r="S69" i="4"/>
  <c r="W69" i="4"/>
  <c r="I74" i="4"/>
  <c r="M74" i="4"/>
  <c r="Q74" i="4"/>
  <c r="U74" i="4"/>
  <c r="K77" i="4"/>
  <c r="O77" i="4"/>
  <c r="S77" i="4"/>
  <c r="W77" i="4"/>
  <c r="I82" i="4"/>
  <c r="M82" i="4"/>
  <c r="Q82" i="4"/>
  <c r="U82" i="4"/>
  <c r="K85" i="4"/>
  <c r="O85" i="4"/>
  <c r="S85" i="4"/>
  <c r="W85" i="4"/>
  <c r="L88" i="4"/>
  <c r="H88" i="4" s="1"/>
  <c r="P88" i="4"/>
  <c r="T88" i="4"/>
  <c r="X88" i="4"/>
  <c r="K89" i="4"/>
  <c r="O89" i="4"/>
  <c r="S89" i="4"/>
  <c r="W89" i="4"/>
  <c r="L92" i="4"/>
  <c r="H92" i="4" s="1"/>
  <c r="P92" i="4"/>
  <c r="T92" i="4"/>
  <c r="X92" i="4"/>
  <c r="K93" i="4"/>
  <c r="O93" i="4"/>
  <c r="S93" i="4"/>
  <c r="W93" i="4"/>
  <c r="L96" i="4"/>
  <c r="H96" i="4" s="1"/>
  <c r="P96" i="4"/>
  <c r="T96" i="4"/>
  <c r="X96" i="4"/>
  <c r="K97" i="4"/>
  <c r="O97" i="4"/>
  <c r="S97" i="4"/>
  <c r="W97" i="4"/>
  <c r="J101" i="4"/>
  <c r="H101" i="4" s="1"/>
  <c r="G101" i="4" s="1"/>
  <c r="Z107" i="4"/>
  <c r="Y107" i="4" s="1"/>
  <c r="J107" i="4"/>
  <c r="N107" i="4"/>
  <c r="V107" i="4"/>
  <c r="J91" i="4"/>
  <c r="H91" i="4" s="1"/>
  <c r="G91" i="4" s="1"/>
  <c r="Z95" i="4"/>
  <c r="Y95" i="4" s="1"/>
  <c r="J95" i="4"/>
  <c r="H95" i="4" s="1"/>
  <c r="G95" i="4" s="1"/>
  <c r="Z99" i="4"/>
  <c r="Y99" i="4" s="1"/>
  <c r="J99" i="4"/>
  <c r="H99" i="4" s="1"/>
  <c r="G99" i="4" s="1"/>
  <c r="J102" i="4"/>
  <c r="L102" i="4"/>
  <c r="P102" i="4"/>
  <c r="T102" i="4"/>
  <c r="X102" i="4"/>
  <c r="Z103" i="4"/>
  <c r="Y103" i="4" s="1"/>
  <c r="J103" i="4"/>
  <c r="N103" i="4"/>
  <c r="R103" i="4"/>
  <c r="V103" i="4"/>
  <c r="Z106" i="4"/>
  <c r="Y106" i="4" s="1"/>
  <c r="J106" i="4"/>
  <c r="H106" i="4" s="1"/>
  <c r="J61" i="4"/>
  <c r="H61" i="4" s="1"/>
  <c r="G61" i="4" s="1"/>
  <c r="J63" i="4"/>
  <c r="H63" i="4" s="1"/>
  <c r="G63" i="4" s="1"/>
  <c r="J65" i="4"/>
  <c r="H65" i="4" s="1"/>
  <c r="G65" i="4" s="1"/>
  <c r="J67" i="4"/>
  <c r="J69" i="4"/>
  <c r="H69" i="4" s="1"/>
  <c r="G69" i="4" s="1"/>
  <c r="J71" i="4"/>
  <c r="H71" i="4" s="1"/>
  <c r="G71" i="4" s="1"/>
  <c r="J73" i="4"/>
  <c r="H73" i="4" s="1"/>
  <c r="G73" i="4" s="1"/>
  <c r="J75" i="4"/>
  <c r="J77" i="4"/>
  <c r="J81" i="4"/>
  <c r="J83" i="4"/>
  <c r="J85" i="4"/>
  <c r="H85" i="4" s="1"/>
  <c r="G85" i="4" s="1"/>
  <c r="J87" i="4"/>
  <c r="J89" i="4"/>
  <c r="N89" i="4"/>
  <c r="R89" i="4"/>
  <c r="V89" i="4"/>
  <c r="I90" i="4"/>
  <c r="M90" i="4"/>
  <c r="Q90" i="4"/>
  <c r="U90" i="4"/>
  <c r="Z93" i="4"/>
  <c r="Y93" i="4" s="1"/>
  <c r="J93" i="4"/>
  <c r="N93" i="4"/>
  <c r="R93" i="4"/>
  <c r="V93" i="4"/>
  <c r="I94" i="4"/>
  <c r="M94" i="4"/>
  <c r="Q94" i="4"/>
  <c r="U94" i="4"/>
  <c r="Z97" i="4"/>
  <c r="Y97" i="4" s="1"/>
  <c r="J97" i="4"/>
  <c r="N97" i="4"/>
  <c r="R97" i="4"/>
  <c r="V97" i="4"/>
  <c r="I98" i="4"/>
  <c r="M98" i="4"/>
  <c r="Q98" i="4"/>
  <c r="U98" i="4"/>
  <c r="P106" i="4"/>
  <c r="S115" i="4"/>
  <c r="I108" i="4"/>
  <c r="M108" i="4"/>
  <c r="Q108" i="4"/>
  <c r="U108" i="4"/>
  <c r="K109" i="4"/>
  <c r="O109" i="4"/>
  <c r="S109" i="4"/>
  <c r="W109" i="4"/>
  <c r="I112" i="4"/>
  <c r="M112" i="4"/>
  <c r="Q112" i="4"/>
  <c r="U112" i="4"/>
  <c r="I106" i="4"/>
  <c r="M106" i="4"/>
  <c r="Q106" i="4"/>
  <c r="U106" i="4"/>
  <c r="J109" i="4"/>
  <c r="L109" i="4"/>
  <c r="P109" i="4"/>
  <c r="T109" i="4"/>
  <c r="X109" i="4"/>
  <c r="Z112" i="4"/>
  <c r="Y112" i="4" s="1"/>
  <c r="J112" i="4"/>
  <c r="H112" i="4" s="1"/>
  <c r="G112" i="4" s="1"/>
  <c r="AR113" i="4"/>
  <c r="AQ113" i="4" s="1"/>
  <c r="J113" i="4"/>
  <c r="V113" i="4"/>
  <c r="Q115" i="4"/>
  <c r="J134" i="4"/>
  <c r="H134" i="4" s="1"/>
  <c r="G134" i="4" s="1"/>
  <c r="K107" i="4"/>
  <c r="O107" i="4"/>
  <c r="S107" i="4"/>
  <c r="W107" i="4"/>
  <c r="Z110" i="4"/>
  <c r="Y110" i="4" s="1"/>
  <c r="J110" i="4"/>
  <c r="H110" i="4" s="1"/>
  <c r="G110" i="4" s="1"/>
  <c r="H111" i="4"/>
  <c r="G111" i="4" s="1"/>
  <c r="K115" i="4"/>
  <c r="W115" i="4"/>
  <c r="I117" i="4"/>
  <c r="U117" i="4"/>
  <c r="I121" i="4"/>
  <c r="M121" i="4"/>
  <c r="U121" i="4"/>
  <c r="I125" i="4"/>
  <c r="M125" i="4"/>
  <c r="U125" i="4"/>
  <c r="I129" i="4"/>
  <c r="M129" i="4"/>
  <c r="U129" i="4"/>
  <c r="O132" i="4"/>
  <c r="S132" i="4"/>
  <c r="I132" i="4"/>
  <c r="M132" i="4"/>
  <c r="L113" i="4"/>
  <c r="P113" i="4"/>
  <c r="T113" i="4"/>
  <c r="X113" i="4"/>
  <c r="Z114" i="4"/>
  <c r="Y114" i="4" s="1"/>
  <c r="J114" i="4"/>
  <c r="H114" i="4" s="1"/>
  <c r="G114" i="4" s="1"/>
  <c r="AR143" i="4"/>
  <c r="AQ143" i="4" s="1"/>
  <c r="J143" i="4"/>
  <c r="H143" i="4" s="1"/>
  <c r="G143" i="4" s="1"/>
  <c r="W132" i="4"/>
  <c r="K135" i="4"/>
  <c r="O135" i="4"/>
  <c r="S135" i="4"/>
  <c r="W135" i="4"/>
  <c r="Z137" i="4"/>
  <c r="Y137" i="4" s="1"/>
  <c r="J137" i="4"/>
  <c r="H137" i="4" s="1"/>
  <c r="O141" i="4"/>
  <c r="W141" i="4"/>
  <c r="CB141" i="4"/>
  <c r="CA141" i="4" s="1"/>
  <c r="J141" i="4"/>
  <c r="Z144" i="4"/>
  <c r="Y144" i="4" s="1"/>
  <c r="J144" i="4"/>
  <c r="H144" i="4" s="1"/>
  <c r="G144" i="4" s="1"/>
  <c r="J118" i="4"/>
  <c r="H118" i="4" s="1"/>
  <c r="G118" i="4" s="1"/>
  <c r="J120" i="4"/>
  <c r="H120" i="4" s="1"/>
  <c r="G120" i="4" s="1"/>
  <c r="J122" i="4"/>
  <c r="H122" i="4" s="1"/>
  <c r="G122" i="4" s="1"/>
  <c r="J124" i="4"/>
  <c r="H124" i="4" s="1"/>
  <c r="G124" i="4" s="1"/>
  <c r="J126" i="4"/>
  <c r="H126" i="4" s="1"/>
  <c r="G126" i="4" s="1"/>
  <c r="J128" i="4"/>
  <c r="H128" i="4" s="1"/>
  <c r="G128" i="4" s="1"/>
  <c r="J130" i="4"/>
  <c r="H130" i="4" s="1"/>
  <c r="G130" i="4" s="1"/>
  <c r="J132" i="4"/>
  <c r="H132" i="4" s="1"/>
  <c r="G132" i="4" s="1"/>
  <c r="I134" i="4"/>
  <c r="M134" i="4"/>
  <c r="Q134" i="4"/>
  <c r="U134" i="4"/>
  <c r="Z136" i="4"/>
  <c r="Y136" i="4" s="1"/>
  <c r="J136" i="4"/>
  <c r="N136" i="4"/>
  <c r="R136" i="4"/>
  <c r="V136" i="4"/>
  <c r="X137" i="4"/>
  <c r="S137" i="4"/>
  <c r="Z140" i="4"/>
  <c r="Y140" i="4" s="1"/>
  <c r="J140" i="4"/>
  <c r="O145" i="4"/>
  <c r="W145" i="4"/>
  <c r="CB145" i="4"/>
  <c r="CA145" i="4" s="1"/>
  <c r="J145" i="4"/>
  <c r="K138" i="4"/>
  <c r="O138" i="4"/>
  <c r="S138" i="4"/>
  <c r="W138" i="4"/>
  <c r="L141" i="4"/>
  <c r="P141" i="4"/>
  <c r="T141" i="4"/>
  <c r="X141" i="4"/>
  <c r="K142" i="4"/>
  <c r="O142" i="4"/>
  <c r="S142" i="4"/>
  <c r="W142" i="4"/>
  <c r="L145" i="4"/>
  <c r="P145" i="4"/>
  <c r="T145" i="4"/>
  <c r="X145" i="4"/>
  <c r="K146" i="4"/>
  <c r="O146" i="4"/>
  <c r="S146" i="4"/>
  <c r="W146" i="4"/>
  <c r="Z138" i="4"/>
  <c r="Y138" i="4" s="1"/>
  <c r="J138" i="4"/>
  <c r="N138" i="4"/>
  <c r="R138" i="4"/>
  <c r="V138" i="4"/>
  <c r="I139" i="4"/>
  <c r="M139" i="4"/>
  <c r="Q139" i="4"/>
  <c r="U139" i="4"/>
  <c r="Z142" i="4"/>
  <c r="Y142" i="4" s="1"/>
  <c r="J142" i="4"/>
  <c r="N142" i="4"/>
  <c r="R142" i="4"/>
  <c r="V142" i="4"/>
  <c r="I143" i="4"/>
  <c r="M143" i="4"/>
  <c r="Q143" i="4"/>
  <c r="U143" i="4"/>
  <c r="Z146" i="4"/>
  <c r="Y146" i="4" s="1"/>
  <c r="N146" i="4"/>
  <c r="H146" i="4" s="1"/>
  <c r="R146" i="4"/>
  <c r="V146" i="4"/>
  <c r="M147" i="4"/>
  <c r="Q147" i="4"/>
  <c r="U147" i="4"/>
  <c r="H138" i="4" l="1"/>
  <c r="G138" i="4" s="1"/>
  <c r="G146" i="4"/>
  <c r="K158" i="4"/>
  <c r="M158" i="4"/>
  <c r="H140" i="4"/>
  <c r="G140" i="4" s="1"/>
  <c r="H141" i="4"/>
  <c r="H142" i="4"/>
  <c r="G142" i="4" s="1"/>
  <c r="G10" i="4"/>
  <c r="L158" i="4"/>
  <c r="H145" i="4"/>
  <c r="G145" i="4" s="1"/>
  <c r="H77" i="4"/>
  <c r="G77" i="4" s="1"/>
  <c r="H83" i="4"/>
  <c r="G83" i="4" s="1"/>
  <c r="H27" i="4"/>
  <c r="G27" i="4" s="1"/>
  <c r="H18" i="4"/>
  <c r="G18" i="4" s="1"/>
  <c r="H75" i="4"/>
  <c r="G75" i="4" s="1"/>
  <c r="H33" i="4"/>
  <c r="G33" i="4" s="1"/>
  <c r="H136" i="4"/>
  <c r="G136" i="4" s="1"/>
  <c r="H41" i="4"/>
  <c r="G41" i="4" s="1"/>
  <c r="H81" i="4"/>
  <c r="G81" i="4" s="1"/>
  <c r="H16" i="4"/>
  <c r="G16" i="4" s="1"/>
  <c r="H87" i="4"/>
  <c r="G87" i="4" s="1"/>
  <c r="H35" i="4"/>
  <c r="G35" i="4" s="1"/>
  <c r="H67" i="4"/>
  <c r="G67" i="4" s="1"/>
  <c r="H40" i="4"/>
  <c r="G40" i="4" s="1"/>
  <c r="H19" i="4"/>
  <c r="G19" i="4" s="1"/>
  <c r="H13" i="4"/>
  <c r="G13" i="4" s="1"/>
  <c r="H43" i="4"/>
  <c r="G43" i="4" s="1"/>
  <c r="H97" i="4"/>
  <c r="G97" i="4" s="1"/>
  <c r="H103" i="4"/>
  <c r="G103" i="4" s="1"/>
  <c r="H107" i="4"/>
  <c r="G107" i="4" s="1"/>
  <c r="H57" i="4"/>
  <c r="G57" i="4" s="1"/>
  <c r="H48" i="4"/>
  <c r="G48" i="4" s="1"/>
  <c r="H93" i="4"/>
  <c r="G93" i="4" s="1"/>
  <c r="G47" i="4"/>
  <c r="G92" i="4"/>
  <c r="H56" i="4"/>
  <c r="G56" i="4" s="1"/>
  <c r="G88" i="4"/>
  <c r="H52" i="4"/>
  <c r="G52" i="4" s="1"/>
  <c r="G141" i="4"/>
  <c r="G137" i="4"/>
  <c r="H113" i="4"/>
  <c r="G113" i="4" s="1"/>
  <c r="H109" i="4"/>
  <c r="G109" i="4" s="1"/>
  <c r="H89" i="4"/>
  <c r="G89" i="4" s="1"/>
  <c r="H102" i="4"/>
  <c r="G102" i="4" s="1"/>
  <c r="H51" i="4"/>
  <c r="G51" i="4" s="1"/>
  <c r="H46" i="4"/>
  <c r="G46" i="4" s="1"/>
  <c r="G106" i="4"/>
  <c r="G96" i="4"/>
  <c r="CC146" i="1"/>
  <c r="CC144" i="1"/>
  <c r="CC143" i="1"/>
  <c r="CC141" i="1"/>
  <c r="CC140" i="1"/>
  <c r="CC139" i="1"/>
  <c r="CC138" i="1"/>
  <c r="CC136" i="1"/>
  <c r="CC133" i="1"/>
  <c r="CC132" i="1"/>
  <c r="CC131" i="1"/>
  <c r="CC130" i="1"/>
  <c r="CC127" i="1"/>
  <c r="CC125" i="1"/>
  <c r="CC124" i="1"/>
  <c r="CC123" i="1"/>
  <c r="CC122" i="1"/>
  <c r="CC121" i="1"/>
  <c r="CC119" i="1"/>
  <c r="CC118" i="1"/>
  <c r="CC117" i="1"/>
  <c r="CC115" i="1"/>
  <c r="CC114" i="1"/>
  <c r="CC113" i="1"/>
  <c r="CC111" i="1"/>
  <c r="CC109" i="1"/>
  <c r="CC108" i="1"/>
  <c r="CC107" i="1"/>
  <c r="CC106" i="1"/>
  <c r="CC105" i="1"/>
  <c r="CC103" i="1"/>
  <c r="CC102" i="1"/>
  <c r="CC100" i="1"/>
  <c r="CC99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79" i="1"/>
  <c r="CC78" i="1"/>
  <c r="CC77" i="1"/>
  <c r="CC76" i="1"/>
  <c r="CC75" i="1"/>
  <c r="CC73" i="1"/>
  <c r="CC72" i="1"/>
  <c r="CC71" i="1"/>
  <c r="CC70" i="1"/>
  <c r="CC69" i="1"/>
  <c r="CC67" i="1"/>
  <c r="CC65" i="1"/>
  <c r="CC64" i="1"/>
  <c r="CC63" i="1"/>
  <c r="CC62" i="1"/>
  <c r="CC61" i="1"/>
  <c r="CC59" i="1"/>
  <c r="CC58" i="1"/>
  <c r="CC57" i="1"/>
  <c r="CC56" i="1"/>
  <c r="CC55" i="1"/>
  <c r="CC54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29" i="1"/>
  <c r="CC28" i="1"/>
  <c r="CC27" i="1"/>
  <c r="CC26" i="1"/>
  <c r="CC25" i="1"/>
  <c r="CC24" i="1"/>
  <c r="CC23" i="1"/>
  <c r="CC21" i="1"/>
  <c r="CC20" i="1"/>
  <c r="CC19" i="1"/>
  <c r="CC18" i="1"/>
  <c r="CC17" i="1"/>
  <c r="CC16" i="1"/>
  <c r="CC15" i="1"/>
  <c r="CC14" i="1"/>
  <c r="CC13" i="1"/>
  <c r="CC12" i="1"/>
  <c r="CC11" i="1"/>
  <c r="BK146" i="1"/>
  <c r="BK145" i="1"/>
  <c r="BK143" i="1"/>
  <c r="BK142" i="1"/>
  <c r="BK140" i="1"/>
  <c r="BK139" i="1"/>
  <c r="BK138" i="1"/>
  <c r="BK137" i="1"/>
  <c r="BK136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0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4" i="1"/>
  <c r="BK93" i="1"/>
  <c r="BK92" i="1"/>
  <c r="BK91" i="1"/>
  <c r="BK90" i="1"/>
  <c r="BK89" i="1"/>
  <c r="BK88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2" i="1"/>
  <c r="BK41" i="1"/>
  <c r="BK39" i="1"/>
  <c r="BK38" i="1"/>
  <c r="BK37" i="1"/>
  <c r="BK36" i="1"/>
  <c r="BK35" i="1"/>
  <c r="BK34" i="1"/>
  <c r="BK31" i="1"/>
  <c r="BK30" i="1"/>
  <c r="BK29" i="1"/>
  <c r="BK28" i="1"/>
  <c r="BK27" i="1"/>
  <c r="BK26" i="1"/>
  <c r="BK23" i="1"/>
  <c r="BK22" i="1"/>
  <c r="BK21" i="1"/>
  <c r="BK20" i="1"/>
  <c r="BK19" i="1"/>
  <c r="BK18" i="1"/>
  <c r="BK17" i="1"/>
  <c r="BK16" i="1"/>
  <c r="BK15" i="1"/>
  <c r="BK14" i="1"/>
  <c r="BK13" i="1"/>
  <c r="BK11" i="1"/>
  <c r="AS146" i="1"/>
  <c r="AS145" i="1"/>
  <c r="AS143" i="1"/>
  <c r="AS142" i="1"/>
  <c r="AS141" i="1"/>
  <c r="AS140" i="1"/>
  <c r="AS139" i="1"/>
  <c r="AS138" i="1"/>
  <c r="AS137" i="1"/>
  <c r="AS136" i="1"/>
  <c r="AS135" i="1"/>
  <c r="AS133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5" i="1"/>
  <c r="AS94" i="1"/>
  <c r="AS93" i="1"/>
  <c r="AS92" i="1"/>
  <c r="AS91" i="1"/>
  <c r="AS90" i="1"/>
  <c r="AS89" i="1"/>
  <c r="AS88" i="1"/>
  <c r="AS87" i="1"/>
  <c r="AS86" i="1"/>
  <c r="AS85" i="1"/>
  <c r="AS83" i="1"/>
  <c r="AS82" i="1"/>
  <c r="AS81" i="1"/>
  <c r="AS80" i="1"/>
  <c r="AS79" i="1"/>
  <c r="AS78" i="1"/>
  <c r="AS77" i="1"/>
  <c r="AS76" i="1"/>
  <c r="AS75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A146" i="1"/>
  <c r="AA145" i="1"/>
  <c r="AA144" i="1"/>
  <c r="AA143" i="1"/>
  <c r="AA142" i="1"/>
  <c r="AA141" i="1"/>
  <c r="AA140" i="1"/>
  <c r="AA139" i="1"/>
  <c r="AA137" i="1"/>
  <c r="AA136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8" i="1"/>
  <c r="AA47" i="1"/>
  <c r="AA45" i="1"/>
  <c r="AA44" i="1"/>
  <c r="AA43" i="1"/>
  <c r="AA42" i="1"/>
  <c r="AA41" i="1"/>
  <c r="AA40" i="1"/>
  <c r="AA39" i="1"/>
  <c r="AA38" i="1"/>
  <c r="AA37" i="1"/>
  <c r="AA36" i="1"/>
  <c r="AA35" i="1"/>
  <c r="AA33" i="1"/>
  <c r="AA32" i="1"/>
  <c r="AA31" i="1"/>
  <c r="AA28" i="1"/>
  <c r="AA27" i="1"/>
  <c r="AA26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G158" i="4" l="1"/>
  <c r="H158" i="4"/>
  <c r="AA30" i="1"/>
  <c r="AA34" i="1"/>
  <c r="I34" i="1" s="1"/>
  <c r="AA46" i="1"/>
  <c r="I46" i="1" s="1"/>
  <c r="AA118" i="1"/>
  <c r="I118" i="1" s="1"/>
  <c r="AA138" i="1"/>
  <c r="I138" i="1" s="1"/>
  <c r="BK12" i="1"/>
  <c r="I12" i="1" s="1"/>
  <c r="BK24" i="1"/>
  <c r="I24" i="1" s="1"/>
  <c r="AA119" i="1"/>
  <c r="I119" i="1" s="1"/>
  <c r="AA135" i="1"/>
  <c r="AA147" i="1"/>
  <c r="I147" i="1" s="1"/>
  <c r="AS84" i="1"/>
  <c r="I84" i="1" s="1"/>
  <c r="AS96" i="1"/>
  <c r="I96" i="1" s="1"/>
  <c r="AS132" i="1"/>
  <c r="I132" i="1" s="1"/>
  <c r="AS144" i="1"/>
  <c r="BK25" i="1"/>
  <c r="BK33" i="1"/>
  <c r="I33" i="1" s="1"/>
  <c r="BK109" i="1"/>
  <c r="I109" i="1" s="1"/>
  <c r="BK113" i="1"/>
  <c r="I113" i="1" s="1"/>
  <c r="BK141" i="1"/>
  <c r="I141" i="1" s="1"/>
  <c r="CC22" i="1"/>
  <c r="I22" i="1" s="1"/>
  <c r="CC30" i="1"/>
  <c r="CC66" i="1"/>
  <c r="I66" i="1" s="1"/>
  <c r="CC74" i="1"/>
  <c r="CC98" i="1"/>
  <c r="I98" i="1" s="1"/>
  <c r="CC110" i="1"/>
  <c r="I110" i="1" s="1"/>
  <c r="CC126" i="1"/>
  <c r="I126" i="1" s="1"/>
  <c r="CC135" i="1"/>
  <c r="AA25" i="1"/>
  <c r="AA29" i="1"/>
  <c r="AA49" i="1"/>
  <c r="I49" i="1" s="1"/>
  <c r="AS74" i="1"/>
  <c r="BK43" i="1"/>
  <c r="I43" i="1" s="1"/>
  <c r="BK87" i="1"/>
  <c r="I87" i="1" s="1"/>
  <c r="BK95" i="1"/>
  <c r="I95" i="1" s="1"/>
  <c r="BK111" i="1"/>
  <c r="I111" i="1" s="1"/>
  <c r="BK135" i="1"/>
  <c r="CC60" i="1"/>
  <c r="I60" i="1" s="1"/>
  <c r="CC68" i="1"/>
  <c r="CC80" i="1"/>
  <c r="I80" i="1" s="1"/>
  <c r="CC104" i="1"/>
  <c r="I104" i="1" s="1"/>
  <c r="CC112" i="1"/>
  <c r="CC116" i="1"/>
  <c r="I116" i="1" s="1"/>
  <c r="CC120" i="1"/>
  <c r="I120" i="1" s="1"/>
  <c r="CC129" i="1"/>
  <c r="I129" i="1" s="1"/>
  <c r="CC137" i="1"/>
  <c r="I137" i="1" s="1"/>
  <c r="CC145" i="1"/>
  <c r="I145" i="1" s="1"/>
  <c r="AA74" i="1"/>
  <c r="I74" i="1" s="1"/>
  <c r="BK32" i="1"/>
  <c r="I32" i="1" s="1"/>
  <c r="BK40" i="1"/>
  <c r="I40" i="1" s="1"/>
  <c r="BK68" i="1"/>
  <c r="BK112" i="1"/>
  <c r="BK144" i="1"/>
  <c r="CC53" i="1"/>
  <c r="I53" i="1" s="1"/>
  <c r="CC97" i="1"/>
  <c r="I97" i="1" s="1"/>
  <c r="CC101" i="1"/>
  <c r="I101" i="1" s="1"/>
  <c r="CC142" i="1"/>
  <c r="I142" i="1" s="1"/>
  <c r="CC128" i="1"/>
  <c r="I128" i="1" s="1"/>
  <c r="I69" i="1"/>
  <c r="I17" i="1"/>
  <c r="I21" i="1"/>
  <c r="I29" i="1"/>
  <c r="I37" i="1"/>
  <c r="I57" i="1"/>
  <c r="I61" i="1"/>
  <c r="I65" i="1"/>
  <c r="I73" i="1"/>
  <c r="I77" i="1"/>
  <c r="I81" i="1"/>
  <c r="I85" i="1"/>
  <c r="I89" i="1"/>
  <c r="I93" i="1"/>
  <c r="I105" i="1"/>
  <c r="I117" i="1"/>
  <c r="I121" i="1"/>
  <c r="I125" i="1"/>
  <c r="I133" i="1"/>
  <c r="I13" i="1"/>
  <c r="I45" i="1"/>
  <c r="I18" i="1"/>
  <c r="I14" i="1"/>
  <c r="I26" i="1"/>
  <c r="I38" i="1"/>
  <c r="I42" i="1"/>
  <c r="I50" i="1"/>
  <c r="I54" i="1"/>
  <c r="I58" i="1"/>
  <c r="I41" i="1"/>
  <c r="I62" i="1"/>
  <c r="I70" i="1"/>
  <c r="I78" i="1"/>
  <c r="I86" i="1"/>
  <c r="I106" i="1"/>
  <c r="I82" i="1"/>
  <c r="I90" i="1"/>
  <c r="I94" i="1"/>
  <c r="I102" i="1"/>
  <c r="I114" i="1"/>
  <c r="I122" i="1"/>
  <c r="I130" i="1"/>
  <c r="I146" i="1"/>
  <c r="I11" i="1"/>
  <c r="I15" i="1"/>
  <c r="I19" i="1"/>
  <c r="I23" i="1"/>
  <c r="I27" i="1"/>
  <c r="I31" i="1"/>
  <c r="I35" i="1"/>
  <c r="I39" i="1"/>
  <c r="I47" i="1"/>
  <c r="I51" i="1"/>
  <c r="I55" i="1"/>
  <c r="I59" i="1"/>
  <c r="I63" i="1"/>
  <c r="I67" i="1"/>
  <c r="I71" i="1"/>
  <c r="I75" i="1"/>
  <c r="I79" i="1"/>
  <c r="I83" i="1"/>
  <c r="I91" i="1"/>
  <c r="I99" i="1"/>
  <c r="I103" i="1"/>
  <c r="I107" i="1"/>
  <c r="I115" i="1"/>
  <c r="I123" i="1"/>
  <c r="I127" i="1"/>
  <c r="I139" i="1"/>
  <c r="I143" i="1"/>
  <c r="I16" i="1"/>
  <c r="I20" i="1"/>
  <c r="I28" i="1"/>
  <c r="I36" i="1"/>
  <c r="I44" i="1"/>
  <c r="I48" i="1"/>
  <c r="I52" i="1"/>
  <c r="I56" i="1"/>
  <c r="I64" i="1"/>
  <c r="I72" i="1"/>
  <c r="I76" i="1"/>
  <c r="I88" i="1"/>
  <c r="I92" i="1"/>
  <c r="I100" i="1"/>
  <c r="I108" i="1"/>
  <c r="I124" i="1"/>
  <c r="I136" i="1"/>
  <c r="I140" i="1"/>
  <c r="I148" i="1"/>
  <c r="I68" i="1" l="1"/>
  <c r="I112" i="1"/>
  <c r="I25" i="1"/>
  <c r="I144" i="1"/>
  <c r="I30" i="1"/>
  <c r="I135" i="1"/>
  <c r="G168" i="1"/>
  <c r="CR147" i="1" l="1"/>
  <c r="CQ147" i="1"/>
  <c r="CP147" i="1"/>
  <c r="CO147" i="1"/>
  <c r="CN147" i="1"/>
  <c r="CM147" i="1"/>
  <c r="CL147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C158" i="1" s="1"/>
  <c r="BZ147" i="1"/>
  <c r="BY147" i="1"/>
  <c r="BX147" i="1"/>
  <c r="BW147" i="1"/>
  <c r="BV147" i="1"/>
  <c r="BU147" i="1"/>
  <c r="BT147" i="1"/>
  <c r="BS147" i="1"/>
  <c r="BR147" i="1"/>
  <c r="BQ147" i="1"/>
  <c r="BP147" i="1"/>
  <c r="BJ147" i="1" s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K158" i="1" s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S158" i="1" s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B147" i="1"/>
  <c r="AC147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A158" i="1" s="1"/>
  <c r="CR158" i="2"/>
  <c r="CQ158" i="2"/>
  <c r="CP158" i="2"/>
  <c r="CO158" i="2"/>
  <c r="CN158" i="2"/>
  <c r="CM158" i="2"/>
  <c r="CL158" i="2"/>
  <c r="CK158" i="2"/>
  <c r="CJ158" i="2"/>
  <c r="CI158" i="2"/>
  <c r="CH158" i="2"/>
  <c r="CG158" i="2"/>
  <c r="CF158" i="2"/>
  <c r="CE158" i="2"/>
  <c r="CD158" i="2"/>
  <c r="CC158" i="2"/>
  <c r="BZ158" i="2"/>
  <c r="BY158" i="2"/>
  <c r="BX158" i="2"/>
  <c r="BW158" i="2"/>
  <c r="BV158" i="2"/>
  <c r="BU158" i="2"/>
  <c r="BT158" i="2"/>
  <c r="BS158" i="2"/>
  <c r="BR158" i="2"/>
  <c r="BQ158" i="2"/>
  <c r="BP158" i="2"/>
  <c r="BO158" i="2"/>
  <c r="BN158" i="2"/>
  <c r="BM158" i="2"/>
  <c r="BL158" i="2"/>
  <c r="BK158" i="2"/>
  <c r="BH158" i="2"/>
  <c r="BG158" i="2"/>
  <c r="BF158" i="2"/>
  <c r="BE158" i="2"/>
  <c r="BD158" i="2"/>
  <c r="BC158" i="2"/>
  <c r="BB158" i="2"/>
  <c r="BA158" i="2"/>
  <c r="AZ158" i="2"/>
  <c r="AY158" i="2"/>
  <c r="AX158" i="2"/>
  <c r="AW158" i="2"/>
  <c r="AV158" i="2"/>
  <c r="AU158" i="2"/>
  <c r="AT158" i="2"/>
  <c r="AS158" i="2"/>
  <c r="AP158" i="2"/>
  <c r="AO158" i="2"/>
  <c r="AN158" i="2"/>
  <c r="AM158" i="2"/>
  <c r="AL158" i="2"/>
  <c r="AK158" i="2"/>
  <c r="AH158" i="2"/>
  <c r="AG158" i="2"/>
  <c r="AF158" i="2"/>
  <c r="AE158" i="2"/>
  <c r="AD158" i="2"/>
  <c r="AC158" i="2"/>
  <c r="AB158" i="2"/>
  <c r="AA158" i="2"/>
  <c r="CB147" i="2"/>
  <c r="CA147" i="2" s="1"/>
  <c r="BJ147" i="2"/>
  <c r="BI147" i="2" s="1"/>
  <c r="AR147" i="2"/>
  <c r="AQ147" i="2" s="1"/>
  <c r="Z147" i="2"/>
  <c r="Y147" i="2" s="1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CB146" i="2"/>
  <c r="CA146" i="2" s="1"/>
  <c r="BJ146" i="2"/>
  <c r="BI146" i="2" s="1"/>
  <c r="AR146" i="2"/>
  <c r="AQ146" i="2" s="1"/>
  <c r="Z146" i="2"/>
  <c r="Y146" i="2" s="1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CB145" i="2"/>
  <c r="CA145" i="2" s="1"/>
  <c r="BJ145" i="2"/>
  <c r="BI145" i="2" s="1"/>
  <c r="AR145" i="2"/>
  <c r="AQ145" i="2" s="1"/>
  <c r="Z145" i="2"/>
  <c r="Y145" i="2" s="1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CB144" i="2"/>
  <c r="CA144" i="2" s="1"/>
  <c r="BJ144" i="2"/>
  <c r="BI144" i="2" s="1"/>
  <c r="AR144" i="2"/>
  <c r="AQ144" i="2" s="1"/>
  <c r="Z144" i="2"/>
  <c r="Y144" i="2" s="1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CB143" i="2"/>
  <c r="CA143" i="2" s="1"/>
  <c r="BJ143" i="2"/>
  <c r="BI143" i="2" s="1"/>
  <c r="AR143" i="2"/>
  <c r="AQ143" i="2" s="1"/>
  <c r="Z143" i="2"/>
  <c r="Y143" i="2" s="1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CB142" i="2"/>
  <c r="CA142" i="2" s="1"/>
  <c r="BJ142" i="2"/>
  <c r="BI142" i="2" s="1"/>
  <c r="AR142" i="2"/>
  <c r="AQ142" i="2" s="1"/>
  <c r="Z142" i="2"/>
  <c r="Y142" i="2" s="1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CB141" i="2"/>
  <c r="CA141" i="2" s="1"/>
  <c r="BJ141" i="2"/>
  <c r="BI141" i="2" s="1"/>
  <c r="AR141" i="2"/>
  <c r="AQ141" i="2" s="1"/>
  <c r="Z141" i="2"/>
  <c r="Y141" i="2" s="1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CB140" i="2"/>
  <c r="CA140" i="2" s="1"/>
  <c r="BJ140" i="2"/>
  <c r="BI140" i="2" s="1"/>
  <c r="AR140" i="2"/>
  <c r="AQ140" i="2" s="1"/>
  <c r="Z140" i="2"/>
  <c r="Y140" i="2" s="1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CB139" i="2"/>
  <c r="CA139" i="2" s="1"/>
  <c r="BJ139" i="2"/>
  <c r="BI139" i="2" s="1"/>
  <c r="AR139" i="2"/>
  <c r="AQ139" i="2" s="1"/>
  <c r="Z139" i="2"/>
  <c r="Y139" i="2" s="1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CB138" i="2"/>
  <c r="CA138" i="2" s="1"/>
  <c r="BJ138" i="2"/>
  <c r="BI138" i="2" s="1"/>
  <c r="AR138" i="2"/>
  <c r="AQ138" i="2" s="1"/>
  <c r="Z138" i="2"/>
  <c r="Y138" i="2" s="1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CB137" i="2"/>
  <c r="CA137" i="2" s="1"/>
  <c r="BJ137" i="2"/>
  <c r="BI137" i="2" s="1"/>
  <c r="AR137" i="2"/>
  <c r="AQ137" i="2" s="1"/>
  <c r="Z137" i="2"/>
  <c r="Y137" i="2" s="1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CB136" i="2"/>
  <c r="CA136" i="2" s="1"/>
  <c r="BJ136" i="2"/>
  <c r="BI136" i="2" s="1"/>
  <c r="AR136" i="2"/>
  <c r="AQ136" i="2" s="1"/>
  <c r="Z136" i="2"/>
  <c r="Y136" i="2" s="1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CB135" i="2"/>
  <c r="CA135" i="2" s="1"/>
  <c r="BJ135" i="2"/>
  <c r="BI135" i="2" s="1"/>
  <c r="AR135" i="2"/>
  <c r="AQ135" i="2" s="1"/>
  <c r="Z135" i="2"/>
  <c r="Y135" i="2" s="1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CB133" i="2"/>
  <c r="CA133" i="2" s="1"/>
  <c r="BJ133" i="2"/>
  <c r="BI133" i="2" s="1"/>
  <c r="AR133" i="2"/>
  <c r="AQ133" i="2" s="1"/>
  <c r="Z133" i="2"/>
  <c r="Y133" i="2" s="1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CB132" i="2"/>
  <c r="CA132" i="2" s="1"/>
  <c r="BJ132" i="2"/>
  <c r="BI132" i="2" s="1"/>
  <c r="AR132" i="2"/>
  <c r="AQ132" i="2" s="1"/>
  <c r="Z132" i="2"/>
  <c r="Y132" i="2" s="1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CB131" i="2"/>
  <c r="CA131" i="2" s="1"/>
  <c r="BJ131" i="2"/>
  <c r="BI131" i="2" s="1"/>
  <c r="AR131" i="2"/>
  <c r="AQ131" i="2" s="1"/>
  <c r="Z131" i="2"/>
  <c r="Y131" i="2" s="1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CB129" i="2"/>
  <c r="CA129" i="2" s="1"/>
  <c r="BJ129" i="2"/>
  <c r="BI129" i="2" s="1"/>
  <c r="AR129" i="2"/>
  <c r="AQ129" i="2" s="1"/>
  <c r="Z129" i="2"/>
  <c r="Y129" i="2" s="1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CB128" i="2"/>
  <c r="CA128" i="2" s="1"/>
  <c r="BJ128" i="2"/>
  <c r="BI128" i="2" s="1"/>
  <c r="AR128" i="2"/>
  <c r="AQ128" i="2" s="1"/>
  <c r="Z128" i="2"/>
  <c r="Y128" i="2" s="1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CB127" i="2"/>
  <c r="CA127" i="2" s="1"/>
  <c r="BJ127" i="2"/>
  <c r="BI127" i="2" s="1"/>
  <c r="AR127" i="2"/>
  <c r="AQ127" i="2" s="1"/>
  <c r="Z127" i="2"/>
  <c r="Y127" i="2" s="1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CB126" i="2"/>
  <c r="CA126" i="2" s="1"/>
  <c r="BJ126" i="2"/>
  <c r="BI126" i="2" s="1"/>
  <c r="AR126" i="2"/>
  <c r="AQ126" i="2" s="1"/>
  <c r="Z126" i="2"/>
  <c r="Y126" i="2" s="1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CB125" i="2"/>
  <c r="CA125" i="2" s="1"/>
  <c r="BJ125" i="2"/>
  <c r="BI125" i="2" s="1"/>
  <c r="AR125" i="2"/>
  <c r="AQ125" i="2" s="1"/>
  <c r="Z125" i="2"/>
  <c r="Y125" i="2" s="1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CB124" i="2"/>
  <c r="CA124" i="2" s="1"/>
  <c r="BJ124" i="2"/>
  <c r="BI124" i="2" s="1"/>
  <c r="AR124" i="2"/>
  <c r="AQ124" i="2" s="1"/>
  <c r="Z124" i="2"/>
  <c r="Y124" i="2" s="1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CB123" i="2"/>
  <c r="CA123" i="2" s="1"/>
  <c r="BJ123" i="2"/>
  <c r="BI123" i="2" s="1"/>
  <c r="AR123" i="2"/>
  <c r="AQ123" i="2" s="1"/>
  <c r="Z123" i="2"/>
  <c r="Y123" i="2" s="1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CB122" i="2"/>
  <c r="CA122" i="2" s="1"/>
  <c r="BJ122" i="2"/>
  <c r="BI122" i="2" s="1"/>
  <c r="AR122" i="2"/>
  <c r="AQ122" i="2" s="1"/>
  <c r="Z122" i="2"/>
  <c r="Y122" i="2" s="1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CB121" i="2"/>
  <c r="CA121" i="2" s="1"/>
  <c r="BJ121" i="2"/>
  <c r="BI121" i="2" s="1"/>
  <c r="AR121" i="2"/>
  <c r="AQ121" i="2" s="1"/>
  <c r="Z121" i="2"/>
  <c r="Y121" i="2" s="1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CB120" i="2"/>
  <c r="CA120" i="2" s="1"/>
  <c r="BJ120" i="2"/>
  <c r="BI120" i="2" s="1"/>
  <c r="AR120" i="2"/>
  <c r="AQ120" i="2" s="1"/>
  <c r="Z120" i="2"/>
  <c r="Y120" i="2" s="1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CB119" i="2"/>
  <c r="CA119" i="2" s="1"/>
  <c r="BJ119" i="2"/>
  <c r="BI119" i="2" s="1"/>
  <c r="AR119" i="2"/>
  <c r="AQ119" i="2" s="1"/>
  <c r="Z119" i="2"/>
  <c r="Y119" i="2" s="1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CB118" i="2"/>
  <c r="CA118" i="2" s="1"/>
  <c r="BJ118" i="2"/>
  <c r="BI118" i="2" s="1"/>
  <c r="AR118" i="2"/>
  <c r="AQ118" i="2" s="1"/>
  <c r="Z118" i="2"/>
  <c r="Y118" i="2" s="1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CB117" i="2"/>
  <c r="CA117" i="2" s="1"/>
  <c r="BJ117" i="2"/>
  <c r="BI117" i="2" s="1"/>
  <c r="AR117" i="2"/>
  <c r="AQ117" i="2" s="1"/>
  <c r="Z117" i="2"/>
  <c r="Y117" i="2" s="1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CB115" i="2"/>
  <c r="CA115" i="2" s="1"/>
  <c r="BJ115" i="2"/>
  <c r="BI115" i="2" s="1"/>
  <c r="AR115" i="2"/>
  <c r="AQ115" i="2" s="1"/>
  <c r="Z115" i="2"/>
  <c r="Y115" i="2" s="1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CB114" i="2"/>
  <c r="CA114" i="2" s="1"/>
  <c r="BJ114" i="2"/>
  <c r="BI114" i="2" s="1"/>
  <c r="AR114" i="2"/>
  <c r="AQ114" i="2" s="1"/>
  <c r="Z114" i="2"/>
  <c r="Y114" i="2" s="1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CB113" i="2"/>
  <c r="CA113" i="2" s="1"/>
  <c r="BJ113" i="2"/>
  <c r="BI113" i="2" s="1"/>
  <c r="AR113" i="2"/>
  <c r="AQ113" i="2" s="1"/>
  <c r="Z113" i="2"/>
  <c r="Y113" i="2" s="1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CB112" i="2"/>
  <c r="CA112" i="2" s="1"/>
  <c r="BJ112" i="2"/>
  <c r="BI112" i="2" s="1"/>
  <c r="AR112" i="2"/>
  <c r="AQ112" i="2" s="1"/>
  <c r="Z112" i="2"/>
  <c r="Y112" i="2" s="1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CB111" i="2"/>
  <c r="CA111" i="2" s="1"/>
  <c r="BJ111" i="2"/>
  <c r="BI111" i="2" s="1"/>
  <c r="AR111" i="2"/>
  <c r="AQ111" i="2" s="1"/>
  <c r="Z111" i="2"/>
  <c r="Y111" i="2" s="1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CB110" i="2"/>
  <c r="CA110" i="2" s="1"/>
  <c r="BJ110" i="2"/>
  <c r="BI110" i="2" s="1"/>
  <c r="AR110" i="2"/>
  <c r="AQ110" i="2" s="1"/>
  <c r="Z110" i="2"/>
  <c r="Y110" i="2" s="1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CB109" i="2"/>
  <c r="CA109" i="2" s="1"/>
  <c r="BJ109" i="2"/>
  <c r="BI109" i="2" s="1"/>
  <c r="AR109" i="2"/>
  <c r="AQ109" i="2" s="1"/>
  <c r="Z109" i="2"/>
  <c r="Y109" i="2" s="1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CB108" i="2"/>
  <c r="CA108" i="2" s="1"/>
  <c r="BJ108" i="2"/>
  <c r="BI108" i="2" s="1"/>
  <c r="AR108" i="2"/>
  <c r="AQ108" i="2" s="1"/>
  <c r="Z108" i="2"/>
  <c r="Y108" i="2" s="1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CB107" i="2"/>
  <c r="CA107" i="2" s="1"/>
  <c r="BJ107" i="2"/>
  <c r="BI107" i="2" s="1"/>
  <c r="AR107" i="2"/>
  <c r="AQ107" i="2" s="1"/>
  <c r="Z107" i="2"/>
  <c r="Y107" i="2" s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CB106" i="2"/>
  <c r="CA106" i="2" s="1"/>
  <c r="BJ106" i="2"/>
  <c r="BI106" i="2" s="1"/>
  <c r="AR106" i="2"/>
  <c r="AQ106" i="2" s="1"/>
  <c r="Z106" i="2"/>
  <c r="Y106" i="2" s="1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CB105" i="2"/>
  <c r="CA105" i="2" s="1"/>
  <c r="BJ105" i="2"/>
  <c r="BI105" i="2" s="1"/>
  <c r="AR105" i="2"/>
  <c r="AQ105" i="2" s="1"/>
  <c r="Z105" i="2"/>
  <c r="Y105" i="2" s="1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CB104" i="2"/>
  <c r="CA104" i="2" s="1"/>
  <c r="BJ104" i="2"/>
  <c r="BI104" i="2" s="1"/>
  <c r="AR104" i="2"/>
  <c r="AQ104" i="2" s="1"/>
  <c r="Z104" i="2"/>
  <c r="Y104" i="2" s="1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CB103" i="2"/>
  <c r="CA103" i="2" s="1"/>
  <c r="BJ103" i="2"/>
  <c r="BI103" i="2" s="1"/>
  <c r="AR103" i="2"/>
  <c r="AQ103" i="2" s="1"/>
  <c r="Z103" i="2"/>
  <c r="Y103" i="2" s="1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CB102" i="2"/>
  <c r="CA102" i="2" s="1"/>
  <c r="BJ102" i="2"/>
  <c r="BI102" i="2" s="1"/>
  <c r="AR102" i="2"/>
  <c r="AQ102" i="2" s="1"/>
  <c r="Z102" i="2"/>
  <c r="Y102" i="2" s="1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CB99" i="2"/>
  <c r="CA99" i="2" s="1"/>
  <c r="BJ99" i="2"/>
  <c r="BI99" i="2" s="1"/>
  <c r="AR99" i="2"/>
  <c r="AQ99" i="2" s="1"/>
  <c r="Z99" i="2"/>
  <c r="Y99" i="2" s="1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CB98" i="2"/>
  <c r="CA98" i="2" s="1"/>
  <c r="BJ98" i="2"/>
  <c r="BI98" i="2" s="1"/>
  <c r="AR98" i="2"/>
  <c r="AQ98" i="2" s="1"/>
  <c r="Z98" i="2"/>
  <c r="Y98" i="2" s="1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CB97" i="2"/>
  <c r="CA97" i="2" s="1"/>
  <c r="BJ97" i="2"/>
  <c r="BI97" i="2" s="1"/>
  <c r="AR97" i="2"/>
  <c r="AQ97" i="2" s="1"/>
  <c r="Z97" i="2"/>
  <c r="Y97" i="2" s="1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CB96" i="2"/>
  <c r="CA96" i="2" s="1"/>
  <c r="BJ96" i="2"/>
  <c r="BI96" i="2" s="1"/>
  <c r="AR96" i="2"/>
  <c r="AQ96" i="2" s="1"/>
  <c r="Z96" i="2"/>
  <c r="Y96" i="2" s="1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CB95" i="2"/>
  <c r="CA95" i="2" s="1"/>
  <c r="BJ95" i="2"/>
  <c r="BI95" i="2" s="1"/>
  <c r="AR95" i="2"/>
  <c r="AQ95" i="2" s="1"/>
  <c r="Z95" i="2"/>
  <c r="Y95" i="2" s="1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CB94" i="2"/>
  <c r="CA94" i="2" s="1"/>
  <c r="BJ94" i="2"/>
  <c r="BI94" i="2" s="1"/>
  <c r="AR94" i="2"/>
  <c r="AQ94" i="2" s="1"/>
  <c r="Z94" i="2"/>
  <c r="Y94" i="2" s="1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CB93" i="2"/>
  <c r="CA93" i="2" s="1"/>
  <c r="BJ93" i="2"/>
  <c r="BI93" i="2" s="1"/>
  <c r="AR93" i="2"/>
  <c r="AQ93" i="2" s="1"/>
  <c r="Z93" i="2"/>
  <c r="Y93" i="2" s="1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CB92" i="2"/>
  <c r="CA92" i="2" s="1"/>
  <c r="BJ92" i="2"/>
  <c r="BI92" i="2" s="1"/>
  <c r="AR92" i="2"/>
  <c r="AQ92" i="2" s="1"/>
  <c r="Z92" i="2"/>
  <c r="Y92" i="2" s="1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CB90" i="2"/>
  <c r="CA90" i="2" s="1"/>
  <c r="BJ90" i="2"/>
  <c r="BI90" i="2" s="1"/>
  <c r="AR90" i="2"/>
  <c r="AQ90" i="2" s="1"/>
  <c r="Z90" i="2"/>
  <c r="Y90" i="2" s="1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CB88" i="2"/>
  <c r="CA88" i="2" s="1"/>
  <c r="BJ88" i="2"/>
  <c r="BI88" i="2" s="1"/>
  <c r="AR88" i="2"/>
  <c r="AQ88" i="2" s="1"/>
  <c r="Z88" i="2"/>
  <c r="Y88" i="2" s="1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CB87" i="2"/>
  <c r="CA87" i="2" s="1"/>
  <c r="BJ87" i="2"/>
  <c r="BI87" i="2" s="1"/>
  <c r="AR87" i="2"/>
  <c r="AQ87" i="2" s="1"/>
  <c r="Z87" i="2"/>
  <c r="Y87" i="2" s="1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CB85" i="2"/>
  <c r="CA85" i="2" s="1"/>
  <c r="BJ85" i="2"/>
  <c r="BI85" i="2" s="1"/>
  <c r="AR85" i="2"/>
  <c r="AQ85" i="2" s="1"/>
  <c r="Z85" i="2"/>
  <c r="Y85" i="2" s="1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CB84" i="2"/>
  <c r="CA84" i="2" s="1"/>
  <c r="BJ84" i="2"/>
  <c r="BI84" i="2" s="1"/>
  <c r="AR84" i="2"/>
  <c r="AQ84" i="2" s="1"/>
  <c r="Z84" i="2"/>
  <c r="Y84" i="2" s="1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CB83" i="2"/>
  <c r="CA83" i="2" s="1"/>
  <c r="BJ83" i="2"/>
  <c r="BI83" i="2" s="1"/>
  <c r="AR83" i="2"/>
  <c r="AQ83" i="2" s="1"/>
  <c r="Z83" i="2"/>
  <c r="Y83" i="2" s="1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CB82" i="2"/>
  <c r="CA82" i="2" s="1"/>
  <c r="BJ82" i="2"/>
  <c r="BI82" i="2" s="1"/>
  <c r="AR82" i="2"/>
  <c r="AQ82" i="2" s="1"/>
  <c r="Z82" i="2"/>
  <c r="Y82" i="2" s="1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CB81" i="2"/>
  <c r="CA81" i="2" s="1"/>
  <c r="BJ81" i="2"/>
  <c r="BI81" i="2" s="1"/>
  <c r="AR81" i="2"/>
  <c r="AQ81" i="2" s="1"/>
  <c r="Z81" i="2"/>
  <c r="Y81" i="2" s="1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CB80" i="2"/>
  <c r="CA80" i="2" s="1"/>
  <c r="BJ80" i="2"/>
  <c r="BI80" i="2" s="1"/>
  <c r="AR80" i="2"/>
  <c r="AQ80" i="2" s="1"/>
  <c r="Z80" i="2"/>
  <c r="Y80" i="2" s="1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CB78" i="2"/>
  <c r="CA78" i="2" s="1"/>
  <c r="BJ78" i="2"/>
  <c r="BI78" i="2" s="1"/>
  <c r="AQ78" i="2"/>
  <c r="V78" i="2"/>
  <c r="U78" i="2"/>
  <c r="T78" i="2"/>
  <c r="S78" i="2"/>
  <c r="CB77" i="2"/>
  <c r="CA77" i="2" s="1"/>
  <c r="BJ77" i="2"/>
  <c r="BI77" i="2" s="1"/>
  <c r="AR77" i="2"/>
  <c r="AQ77" i="2" s="1"/>
  <c r="Z77" i="2"/>
  <c r="Y77" i="2" s="1"/>
  <c r="V77" i="2"/>
  <c r="U77" i="2"/>
  <c r="T77" i="2"/>
  <c r="S77" i="2"/>
  <c r="P77" i="2"/>
  <c r="O77" i="2"/>
  <c r="N77" i="2"/>
  <c r="M77" i="2"/>
  <c r="L77" i="2"/>
  <c r="K77" i="2"/>
  <c r="J77" i="2"/>
  <c r="I77" i="2"/>
  <c r="CB75" i="2"/>
  <c r="CA75" i="2" s="1"/>
  <c r="BJ75" i="2"/>
  <c r="BI75" i="2" s="1"/>
  <c r="AR75" i="2"/>
  <c r="AQ75" i="2" s="1"/>
  <c r="Z75" i="2"/>
  <c r="Y75" i="2" s="1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CB74" i="2"/>
  <c r="CA74" i="2" s="1"/>
  <c r="BJ74" i="2"/>
  <c r="BI74" i="2" s="1"/>
  <c r="AR74" i="2"/>
  <c r="AQ74" i="2" s="1"/>
  <c r="Z74" i="2"/>
  <c r="Y74" i="2" s="1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CB73" i="2"/>
  <c r="CA73" i="2" s="1"/>
  <c r="BJ73" i="2"/>
  <c r="BI73" i="2" s="1"/>
  <c r="AR73" i="2"/>
  <c r="AQ73" i="2" s="1"/>
  <c r="Z73" i="2"/>
  <c r="Y73" i="2" s="1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CB72" i="2"/>
  <c r="CA72" i="2" s="1"/>
  <c r="BJ72" i="2"/>
  <c r="BI72" i="2" s="1"/>
  <c r="AR72" i="2"/>
  <c r="AQ72" i="2" s="1"/>
  <c r="Z72" i="2"/>
  <c r="Y72" i="2" s="1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CB71" i="2"/>
  <c r="CA71" i="2" s="1"/>
  <c r="BJ71" i="2"/>
  <c r="BI71" i="2" s="1"/>
  <c r="AR71" i="2"/>
  <c r="AQ71" i="2" s="1"/>
  <c r="Z71" i="2"/>
  <c r="Y71" i="2" s="1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CB70" i="2"/>
  <c r="CA70" i="2" s="1"/>
  <c r="BJ70" i="2"/>
  <c r="BI70" i="2" s="1"/>
  <c r="AR70" i="2"/>
  <c r="AQ70" i="2" s="1"/>
  <c r="Z70" i="2"/>
  <c r="Y70" i="2" s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CB69" i="2"/>
  <c r="CA69" i="2" s="1"/>
  <c r="BJ69" i="2"/>
  <c r="BI69" i="2" s="1"/>
  <c r="AR69" i="2"/>
  <c r="AQ69" i="2" s="1"/>
  <c r="Z69" i="2"/>
  <c r="Y69" i="2" s="1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CB67" i="2"/>
  <c r="CA67" i="2" s="1"/>
  <c r="BJ67" i="2"/>
  <c r="BI67" i="2" s="1"/>
  <c r="AR67" i="2"/>
  <c r="AQ67" i="2" s="1"/>
  <c r="Z67" i="2"/>
  <c r="Y67" i="2" s="1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CB65" i="2"/>
  <c r="CA65" i="2" s="1"/>
  <c r="BJ65" i="2"/>
  <c r="BI65" i="2" s="1"/>
  <c r="AR65" i="2"/>
  <c r="AQ65" i="2" s="1"/>
  <c r="Z65" i="2"/>
  <c r="Y65" i="2" s="1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CB64" i="2"/>
  <c r="CA64" i="2" s="1"/>
  <c r="BJ64" i="2"/>
  <c r="BI64" i="2" s="1"/>
  <c r="AR64" i="2"/>
  <c r="AQ64" i="2" s="1"/>
  <c r="Z64" i="2"/>
  <c r="Y64" i="2" s="1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CB63" i="2"/>
  <c r="CA63" i="2" s="1"/>
  <c r="BJ63" i="2"/>
  <c r="BI63" i="2" s="1"/>
  <c r="AR63" i="2"/>
  <c r="AQ63" i="2" s="1"/>
  <c r="Z63" i="2"/>
  <c r="Y63" i="2" s="1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CB62" i="2"/>
  <c r="CA62" i="2" s="1"/>
  <c r="BJ62" i="2"/>
  <c r="BI62" i="2" s="1"/>
  <c r="AR62" i="2"/>
  <c r="AQ62" i="2" s="1"/>
  <c r="Z62" i="2"/>
  <c r="Y62" i="2" s="1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CB61" i="2"/>
  <c r="CA61" i="2" s="1"/>
  <c r="BJ61" i="2"/>
  <c r="BI61" i="2" s="1"/>
  <c r="AR61" i="2"/>
  <c r="AQ61" i="2" s="1"/>
  <c r="Z61" i="2"/>
  <c r="Y61" i="2" s="1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CB60" i="2"/>
  <c r="CA60" i="2" s="1"/>
  <c r="BJ60" i="2"/>
  <c r="BI60" i="2" s="1"/>
  <c r="AR60" i="2"/>
  <c r="AQ60" i="2" s="1"/>
  <c r="Z60" i="2"/>
  <c r="Y60" i="2" s="1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CB59" i="2"/>
  <c r="CA59" i="2" s="1"/>
  <c r="BJ59" i="2"/>
  <c r="BI59" i="2" s="1"/>
  <c r="AR59" i="2"/>
  <c r="AQ59" i="2" s="1"/>
  <c r="Z59" i="2"/>
  <c r="Y59" i="2" s="1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CB56" i="2"/>
  <c r="CA56" i="2" s="1"/>
  <c r="BJ56" i="2"/>
  <c r="BI56" i="2" s="1"/>
  <c r="AR56" i="2"/>
  <c r="AQ56" i="2" s="1"/>
  <c r="Z56" i="2"/>
  <c r="Y56" i="2" s="1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CB55" i="2"/>
  <c r="CA55" i="2" s="1"/>
  <c r="BJ55" i="2"/>
  <c r="BI55" i="2" s="1"/>
  <c r="AR55" i="2"/>
  <c r="AQ55" i="2" s="1"/>
  <c r="Z55" i="2"/>
  <c r="Y55" i="2" s="1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CB53" i="2"/>
  <c r="CA53" i="2" s="1"/>
  <c r="BJ53" i="2"/>
  <c r="BI53" i="2" s="1"/>
  <c r="AR53" i="2"/>
  <c r="AQ53" i="2" s="1"/>
  <c r="Z53" i="2"/>
  <c r="Y53" i="2" s="1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CB52" i="2"/>
  <c r="CA52" i="2" s="1"/>
  <c r="BJ52" i="2"/>
  <c r="BI52" i="2" s="1"/>
  <c r="AR52" i="2"/>
  <c r="AQ52" i="2" s="1"/>
  <c r="Z52" i="2"/>
  <c r="Y52" i="2" s="1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CB51" i="2"/>
  <c r="CA51" i="2" s="1"/>
  <c r="BJ51" i="2"/>
  <c r="BI51" i="2" s="1"/>
  <c r="AR51" i="2"/>
  <c r="AQ51" i="2" s="1"/>
  <c r="Z51" i="2"/>
  <c r="Y51" i="2" s="1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CB49" i="2"/>
  <c r="CA49" i="2" s="1"/>
  <c r="BJ49" i="2"/>
  <c r="BI49" i="2" s="1"/>
  <c r="AR49" i="2"/>
  <c r="AQ49" i="2" s="1"/>
  <c r="Z49" i="2"/>
  <c r="Y49" i="2" s="1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CB48" i="2"/>
  <c r="CA48" i="2" s="1"/>
  <c r="BJ48" i="2"/>
  <c r="BI48" i="2" s="1"/>
  <c r="AR48" i="2"/>
  <c r="AQ48" i="2" s="1"/>
  <c r="Z48" i="2"/>
  <c r="Y48" i="2" s="1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CB47" i="2"/>
  <c r="CA47" i="2" s="1"/>
  <c r="BJ47" i="2"/>
  <c r="BI47" i="2" s="1"/>
  <c r="AR47" i="2"/>
  <c r="AQ47" i="2" s="1"/>
  <c r="Z47" i="2"/>
  <c r="Y47" i="2" s="1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CB46" i="2"/>
  <c r="CA46" i="2" s="1"/>
  <c r="BJ46" i="2"/>
  <c r="BI46" i="2" s="1"/>
  <c r="AR46" i="2"/>
  <c r="AQ46" i="2" s="1"/>
  <c r="Z46" i="2"/>
  <c r="Y46" i="2" s="1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CB44" i="2"/>
  <c r="CA44" i="2" s="1"/>
  <c r="BJ44" i="2"/>
  <c r="BI44" i="2" s="1"/>
  <c r="AR44" i="2"/>
  <c r="AQ44" i="2" s="1"/>
  <c r="Z44" i="2"/>
  <c r="Y44" i="2" s="1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CB43" i="2"/>
  <c r="CA43" i="2" s="1"/>
  <c r="BJ43" i="2"/>
  <c r="BI43" i="2" s="1"/>
  <c r="AR43" i="2"/>
  <c r="AQ43" i="2" s="1"/>
  <c r="Z43" i="2"/>
  <c r="Y43" i="2" s="1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CB42" i="2"/>
  <c r="CA42" i="2" s="1"/>
  <c r="BJ42" i="2"/>
  <c r="BI42" i="2" s="1"/>
  <c r="AR42" i="2"/>
  <c r="AQ42" i="2" s="1"/>
  <c r="Z42" i="2"/>
  <c r="Y42" i="2" s="1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CB41" i="2"/>
  <c r="CA41" i="2" s="1"/>
  <c r="BJ41" i="2"/>
  <c r="BI41" i="2" s="1"/>
  <c r="AR41" i="2"/>
  <c r="AQ41" i="2" s="1"/>
  <c r="Z41" i="2"/>
  <c r="Y41" i="2" s="1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CB40" i="2"/>
  <c r="CA40" i="2" s="1"/>
  <c r="BJ40" i="2"/>
  <c r="BI40" i="2" s="1"/>
  <c r="AR40" i="2"/>
  <c r="AQ40" i="2" s="1"/>
  <c r="Z40" i="2"/>
  <c r="Y40" i="2" s="1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CB39" i="2"/>
  <c r="CA39" i="2" s="1"/>
  <c r="BJ39" i="2"/>
  <c r="BI39" i="2" s="1"/>
  <c r="AR39" i="2"/>
  <c r="AQ39" i="2" s="1"/>
  <c r="Z39" i="2"/>
  <c r="Y39" i="2" s="1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CB38" i="2"/>
  <c r="CA38" i="2" s="1"/>
  <c r="BJ38" i="2"/>
  <c r="BI38" i="2" s="1"/>
  <c r="AR38" i="2"/>
  <c r="AQ38" i="2" s="1"/>
  <c r="Z38" i="2"/>
  <c r="Y38" i="2" s="1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CB37" i="2"/>
  <c r="CA37" i="2" s="1"/>
  <c r="BJ37" i="2"/>
  <c r="BI37" i="2" s="1"/>
  <c r="AR37" i="2"/>
  <c r="AQ37" i="2" s="1"/>
  <c r="Z37" i="2"/>
  <c r="Y37" i="2" s="1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CB36" i="2"/>
  <c r="CA36" i="2" s="1"/>
  <c r="BJ36" i="2"/>
  <c r="BI36" i="2" s="1"/>
  <c r="AR36" i="2"/>
  <c r="AQ36" i="2" s="1"/>
  <c r="Z36" i="2"/>
  <c r="Y36" i="2" s="1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CB35" i="2"/>
  <c r="CA35" i="2" s="1"/>
  <c r="BJ35" i="2"/>
  <c r="BI35" i="2" s="1"/>
  <c r="AR35" i="2"/>
  <c r="AQ35" i="2" s="1"/>
  <c r="Z35" i="2"/>
  <c r="Y35" i="2" s="1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CB34" i="2"/>
  <c r="CA34" i="2" s="1"/>
  <c r="BJ34" i="2"/>
  <c r="BI34" i="2" s="1"/>
  <c r="AR34" i="2"/>
  <c r="AQ34" i="2" s="1"/>
  <c r="Z34" i="2"/>
  <c r="Y34" i="2" s="1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CB33" i="2"/>
  <c r="CA33" i="2" s="1"/>
  <c r="BJ33" i="2"/>
  <c r="BI33" i="2" s="1"/>
  <c r="AR33" i="2"/>
  <c r="AQ33" i="2" s="1"/>
  <c r="Z33" i="2"/>
  <c r="Y33" i="2" s="1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CB32" i="2"/>
  <c r="CA32" i="2" s="1"/>
  <c r="BJ32" i="2"/>
  <c r="BI32" i="2" s="1"/>
  <c r="AR32" i="2"/>
  <c r="AQ32" i="2" s="1"/>
  <c r="Z32" i="2"/>
  <c r="Y32" i="2" s="1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CB30" i="2"/>
  <c r="CA30" i="2" s="1"/>
  <c r="BJ30" i="2"/>
  <c r="BI30" i="2" s="1"/>
  <c r="AR30" i="2"/>
  <c r="AQ30" i="2" s="1"/>
  <c r="Z30" i="2"/>
  <c r="Y30" i="2" s="1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CB29" i="2"/>
  <c r="CA29" i="2" s="1"/>
  <c r="BJ29" i="2"/>
  <c r="BI29" i="2" s="1"/>
  <c r="AR29" i="2"/>
  <c r="AQ29" i="2" s="1"/>
  <c r="Z29" i="2"/>
  <c r="Y29" i="2" s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CB28" i="2"/>
  <c r="CA28" i="2" s="1"/>
  <c r="BJ28" i="2"/>
  <c r="BI28" i="2" s="1"/>
  <c r="AR28" i="2"/>
  <c r="AQ28" i="2" s="1"/>
  <c r="Z28" i="2"/>
  <c r="Y28" i="2" s="1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CB27" i="2"/>
  <c r="CA27" i="2" s="1"/>
  <c r="BJ27" i="2"/>
  <c r="BI27" i="2" s="1"/>
  <c r="AR27" i="2"/>
  <c r="AQ27" i="2" s="1"/>
  <c r="Z27" i="2"/>
  <c r="Y27" i="2" s="1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CB25" i="2"/>
  <c r="CA25" i="2" s="1"/>
  <c r="BJ25" i="2"/>
  <c r="BI25" i="2" s="1"/>
  <c r="AR25" i="2"/>
  <c r="AQ25" i="2" s="1"/>
  <c r="Z25" i="2"/>
  <c r="Y25" i="2" s="1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CB24" i="2"/>
  <c r="CA24" i="2" s="1"/>
  <c r="BJ24" i="2"/>
  <c r="BI24" i="2" s="1"/>
  <c r="AR24" i="2"/>
  <c r="AQ24" i="2" s="1"/>
  <c r="Z24" i="2"/>
  <c r="Y24" i="2" s="1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CB23" i="2"/>
  <c r="CA23" i="2" s="1"/>
  <c r="BJ23" i="2"/>
  <c r="BI23" i="2" s="1"/>
  <c r="AR23" i="2"/>
  <c r="AQ23" i="2" s="1"/>
  <c r="Z23" i="2"/>
  <c r="Y23" i="2" s="1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CB22" i="2"/>
  <c r="CA22" i="2" s="1"/>
  <c r="BJ22" i="2"/>
  <c r="BI22" i="2" s="1"/>
  <c r="AR22" i="2"/>
  <c r="AQ22" i="2" s="1"/>
  <c r="Z22" i="2"/>
  <c r="Y22" i="2" s="1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CB21" i="2"/>
  <c r="CA21" i="2" s="1"/>
  <c r="BJ21" i="2"/>
  <c r="BI21" i="2" s="1"/>
  <c r="AR21" i="2"/>
  <c r="AQ21" i="2" s="1"/>
  <c r="Z21" i="2"/>
  <c r="Y21" i="2" s="1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CB20" i="2"/>
  <c r="CA20" i="2" s="1"/>
  <c r="BJ20" i="2"/>
  <c r="BI20" i="2" s="1"/>
  <c r="AR20" i="2"/>
  <c r="AQ20" i="2" s="1"/>
  <c r="Z20" i="2"/>
  <c r="Y20" i="2" s="1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CB19" i="2"/>
  <c r="CA19" i="2" s="1"/>
  <c r="BJ19" i="2"/>
  <c r="BI19" i="2" s="1"/>
  <c r="AR19" i="2"/>
  <c r="AQ19" i="2" s="1"/>
  <c r="Z19" i="2"/>
  <c r="Y19" i="2" s="1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CB18" i="2"/>
  <c r="CA18" i="2" s="1"/>
  <c r="BJ18" i="2"/>
  <c r="BI18" i="2" s="1"/>
  <c r="AR18" i="2"/>
  <c r="AQ18" i="2" s="1"/>
  <c r="Z18" i="2"/>
  <c r="Y18" i="2" s="1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CB17" i="2"/>
  <c r="CA17" i="2" s="1"/>
  <c r="BJ17" i="2"/>
  <c r="BI17" i="2" s="1"/>
  <c r="AR17" i="2"/>
  <c r="AQ17" i="2" s="1"/>
  <c r="Z17" i="2"/>
  <c r="Y17" i="2" s="1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CB16" i="2"/>
  <c r="CA16" i="2" s="1"/>
  <c r="BJ16" i="2"/>
  <c r="BI16" i="2" s="1"/>
  <c r="AR16" i="2"/>
  <c r="AQ16" i="2" s="1"/>
  <c r="Z16" i="2"/>
  <c r="Y16" i="2" s="1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CB15" i="2"/>
  <c r="CA15" i="2" s="1"/>
  <c r="BJ15" i="2"/>
  <c r="BI15" i="2" s="1"/>
  <c r="AR15" i="2"/>
  <c r="AQ15" i="2" s="1"/>
  <c r="Z15" i="2"/>
  <c r="Y15" i="2" s="1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CB14" i="2"/>
  <c r="CA14" i="2" s="1"/>
  <c r="BJ14" i="2"/>
  <c r="BI14" i="2" s="1"/>
  <c r="AR14" i="2"/>
  <c r="AQ14" i="2" s="1"/>
  <c r="Z14" i="2"/>
  <c r="Y14" i="2" s="1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CB13" i="2"/>
  <c r="CA13" i="2" s="1"/>
  <c r="BJ13" i="2"/>
  <c r="BI13" i="2" s="1"/>
  <c r="AR13" i="2"/>
  <c r="AQ13" i="2" s="1"/>
  <c r="Z13" i="2"/>
  <c r="Y13" i="2" s="1"/>
  <c r="X13" i="2"/>
  <c r="W13" i="2"/>
  <c r="V13" i="2"/>
  <c r="U13" i="2"/>
  <c r="T13" i="2"/>
  <c r="S13" i="2"/>
  <c r="R13" i="2"/>
  <c r="Q13" i="2"/>
  <c r="P13" i="2"/>
  <c r="O13" i="2"/>
  <c r="N13" i="2"/>
  <c r="M13" i="2"/>
  <c r="J13" i="2"/>
  <c r="I13" i="2"/>
  <c r="CB12" i="2"/>
  <c r="CA12" i="2" s="1"/>
  <c r="BJ12" i="2"/>
  <c r="BI12" i="2" s="1"/>
  <c r="AR12" i="2"/>
  <c r="AQ12" i="2" s="1"/>
  <c r="Z12" i="2"/>
  <c r="Y12" i="2" s="1"/>
  <c r="X12" i="2"/>
  <c r="W12" i="2"/>
  <c r="V12" i="2"/>
  <c r="U12" i="2"/>
  <c r="T12" i="2"/>
  <c r="S12" i="2"/>
  <c r="R12" i="2"/>
  <c r="Q12" i="2"/>
  <c r="P12" i="2"/>
  <c r="O12" i="2"/>
  <c r="N12" i="2"/>
  <c r="M12" i="2"/>
  <c r="J12" i="2"/>
  <c r="I12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BI8" i="2" s="1"/>
  <c r="BJ8" i="2" s="1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CA8" i="2" s="1"/>
  <c r="CB8" i="2" s="1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CR158" i="4"/>
  <c r="CQ158" i="4"/>
  <c r="CP158" i="4"/>
  <c r="CO158" i="4"/>
  <c r="CN158" i="4"/>
  <c r="CM158" i="4"/>
  <c r="CL158" i="4"/>
  <c r="CK158" i="4"/>
  <c r="CJ158" i="4"/>
  <c r="CI158" i="4"/>
  <c r="CH158" i="4"/>
  <c r="CG158" i="4"/>
  <c r="CF158" i="4"/>
  <c r="CE158" i="4"/>
  <c r="CD158" i="4"/>
  <c r="CC158" i="4"/>
  <c r="BZ158" i="4"/>
  <c r="BY158" i="4"/>
  <c r="BX158" i="4"/>
  <c r="BW158" i="4"/>
  <c r="BV158" i="4"/>
  <c r="BU158" i="4"/>
  <c r="BT158" i="4"/>
  <c r="BS158" i="4"/>
  <c r="BR158" i="4"/>
  <c r="BQ158" i="4"/>
  <c r="BP158" i="4"/>
  <c r="BO158" i="4"/>
  <c r="BN158" i="4"/>
  <c r="BM158" i="4"/>
  <c r="BL158" i="4"/>
  <c r="BK158" i="4"/>
  <c r="BH158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CB8" i="4"/>
  <c r="CC8" i="4" s="1"/>
  <c r="CD8" i="4" s="1"/>
  <c r="CE8" i="4" s="1"/>
  <c r="CF8" i="4" s="1"/>
  <c r="CG8" i="4" s="1"/>
  <c r="CH8" i="4" s="1"/>
  <c r="CI8" i="4" s="1"/>
  <c r="CJ8" i="4" s="1"/>
  <c r="CK8" i="4" s="1"/>
  <c r="CL8" i="4" s="1"/>
  <c r="CM8" i="4" s="1"/>
  <c r="CN8" i="4" s="1"/>
  <c r="CO8" i="4" s="1"/>
  <c r="CP8" i="4" s="1"/>
  <c r="CQ8" i="4" s="1"/>
  <c r="CR8" i="4" s="1"/>
  <c r="BJ8" i="4"/>
  <c r="BK8" i="4" s="1"/>
  <c r="BL8" i="4" s="1"/>
  <c r="BM8" i="4" s="1"/>
  <c r="BN8" i="4" s="1"/>
  <c r="BO8" i="4" s="1"/>
  <c r="BP8" i="4" s="1"/>
  <c r="BQ8" i="4" s="1"/>
  <c r="BR8" i="4" s="1"/>
  <c r="BS8" i="4" s="1"/>
  <c r="BT8" i="4" s="1"/>
  <c r="BU8" i="4" s="1"/>
  <c r="BV8" i="4" s="1"/>
  <c r="BW8" i="4" s="1"/>
  <c r="BX8" i="4" s="1"/>
  <c r="BY8" i="4" s="1"/>
  <c r="BZ8" i="4" s="1"/>
  <c r="AR8" i="4"/>
  <c r="AS8" i="4" s="1"/>
  <c r="AT8" i="4" s="1"/>
  <c r="AU8" i="4" s="1"/>
  <c r="AV8" i="4" s="1"/>
  <c r="AW8" i="4" s="1"/>
  <c r="AX8" i="4" s="1"/>
  <c r="AY8" i="4" s="1"/>
  <c r="AZ8" i="4" s="1"/>
  <c r="BA8" i="4" s="1"/>
  <c r="BB8" i="4" s="1"/>
  <c r="BC8" i="4" s="1"/>
  <c r="BD8" i="4" s="1"/>
  <c r="BE8" i="4" s="1"/>
  <c r="BF8" i="4" s="1"/>
  <c r="BG8" i="4" s="1"/>
  <c r="BH8" i="4" s="1"/>
  <c r="Z8" i="4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H8" i="4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CB8" i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BJ8" i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AR8" i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Z8" i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H13" i="2" l="1"/>
  <c r="H80" i="2"/>
  <c r="H15" i="2"/>
  <c r="H12" i="2"/>
  <c r="G12" i="2" s="1"/>
  <c r="H14" i="2"/>
  <c r="H81" i="2"/>
  <c r="L162" i="4"/>
  <c r="K162" i="4"/>
  <c r="M162" i="4"/>
  <c r="BI147" i="1"/>
  <c r="L80" i="1"/>
  <c r="M17" i="1"/>
  <c r="CB108" i="1"/>
  <c r="CA108" i="1" s="1"/>
  <c r="L128" i="1"/>
  <c r="K11" i="1"/>
  <c r="Q13" i="1"/>
  <c r="O15" i="1"/>
  <c r="L16" i="1"/>
  <c r="Q41" i="1"/>
  <c r="T56" i="1"/>
  <c r="M65" i="1"/>
  <c r="M69" i="1"/>
  <c r="V90" i="1"/>
  <c r="V94" i="1"/>
  <c r="N102" i="1"/>
  <c r="P108" i="1"/>
  <c r="O147" i="1"/>
  <c r="CB12" i="1"/>
  <c r="CA12" i="1" s="1"/>
  <c r="CB46" i="1"/>
  <c r="CA46" i="1" s="1"/>
  <c r="Y158" i="2"/>
  <c r="Z158" i="2"/>
  <c r="Z160" i="2" s="1"/>
  <c r="BJ86" i="1"/>
  <c r="BI86" i="1" s="1"/>
  <c r="L14" i="1"/>
  <c r="CB29" i="1"/>
  <c r="CA29" i="1" s="1"/>
  <c r="H83" i="2"/>
  <c r="G83" i="2" s="1"/>
  <c r="O12" i="1"/>
  <c r="CB61" i="1"/>
  <c r="CA61" i="1" s="1"/>
  <c r="H140" i="2"/>
  <c r="G140" i="2" s="1"/>
  <c r="K16" i="1"/>
  <c r="T13" i="1"/>
  <c r="L13" i="1"/>
  <c r="Z11" i="1"/>
  <c r="Y11" i="1" s="1"/>
  <c r="AR10" i="1"/>
  <c r="AQ10" i="1" s="1"/>
  <c r="AR12" i="1"/>
  <c r="AQ12" i="1" s="1"/>
  <c r="W13" i="1"/>
  <c r="AR14" i="1"/>
  <c r="AQ14" i="1" s="1"/>
  <c r="AR16" i="1"/>
  <c r="AQ16" i="1" s="1"/>
  <c r="AR18" i="1"/>
  <c r="AQ18" i="1" s="1"/>
  <c r="AR20" i="1"/>
  <c r="AQ20" i="1" s="1"/>
  <c r="AR22" i="1"/>
  <c r="AQ22" i="1" s="1"/>
  <c r="AR24" i="1"/>
  <c r="AQ24" i="1" s="1"/>
  <c r="AR26" i="1"/>
  <c r="AQ26" i="1" s="1"/>
  <c r="AR28" i="1"/>
  <c r="AQ28" i="1" s="1"/>
  <c r="AR30" i="1"/>
  <c r="AQ30" i="1" s="1"/>
  <c r="AR32" i="1"/>
  <c r="AQ32" i="1" s="1"/>
  <c r="AR34" i="1"/>
  <c r="AQ34" i="1" s="1"/>
  <c r="AR36" i="1"/>
  <c r="AQ36" i="1" s="1"/>
  <c r="AR38" i="1"/>
  <c r="AQ38" i="1" s="1"/>
  <c r="AR42" i="1"/>
  <c r="AQ42" i="1" s="1"/>
  <c r="AR46" i="1"/>
  <c r="AQ46" i="1" s="1"/>
  <c r="AR50" i="1"/>
  <c r="AQ50" i="1" s="1"/>
  <c r="AR52" i="1"/>
  <c r="AQ52" i="1" s="1"/>
  <c r="AR54" i="1"/>
  <c r="AQ54" i="1" s="1"/>
  <c r="AR56" i="1"/>
  <c r="AQ56" i="1" s="1"/>
  <c r="AR58" i="1"/>
  <c r="AQ58" i="1" s="1"/>
  <c r="AR60" i="1"/>
  <c r="AQ60" i="1" s="1"/>
  <c r="AR62" i="1"/>
  <c r="AQ62" i="1" s="1"/>
  <c r="AR66" i="1"/>
  <c r="AQ66" i="1" s="1"/>
  <c r="AR68" i="1"/>
  <c r="AQ68" i="1" s="1"/>
  <c r="AR70" i="1"/>
  <c r="AQ70" i="1" s="1"/>
  <c r="AR72" i="1"/>
  <c r="AQ72" i="1" s="1"/>
  <c r="AR74" i="1"/>
  <c r="AQ74" i="1" s="1"/>
  <c r="AR76" i="1"/>
  <c r="AQ76" i="1" s="1"/>
  <c r="AR78" i="1"/>
  <c r="AQ78" i="1" s="1"/>
  <c r="AR82" i="1"/>
  <c r="AQ82" i="1" s="1"/>
  <c r="AR84" i="1"/>
  <c r="AQ84" i="1" s="1"/>
  <c r="AR86" i="1"/>
  <c r="AQ86" i="1" s="1"/>
  <c r="AR88" i="1"/>
  <c r="AQ88" i="1" s="1"/>
  <c r="AR90" i="1"/>
  <c r="AQ90" i="1" s="1"/>
  <c r="AR92" i="1"/>
  <c r="AQ92" i="1" s="1"/>
  <c r="AR94" i="1"/>
  <c r="AQ94" i="1" s="1"/>
  <c r="AR96" i="1"/>
  <c r="AQ96" i="1" s="1"/>
  <c r="AR98" i="1"/>
  <c r="AQ98" i="1" s="1"/>
  <c r="AR100" i="1"/>
  <c r="AQ100" i="1" s="1"/>
  <c r="AR102" i="1"/>
  <c r="AQ102" i="1" s="1"/>
  <c r="AR104" i="1"/>
  <c r="AQ104" i="1" s="1"/>
  <c r="AR106" i="1"/>
  <c r="AQ106" i="1" s="1"/>
  <c r="AR108" i="1"/>
  <c r="AQ108" i="1" s="1"/>
  <c r="AR110" i="1"/>
  <c r="AQ110" i="1" s="1"/>
  <c r="AR114" i="1"/>
  <c r="AQ114" i="1" s="1"/>
  <c r="AR118" i="1"/>
  <c r="AQ118" i="1" s="1"/>
  <c r="AR122" i="1"/>
  <c r="AQ122" i="1" s="1"/>
  <c r="AR126" i="1"/>
  <c r="AQ126" i="1" s="1"/>
  <c r="AR128" i="1"/>
  <c r="AQ128" i="1" s="1"/>
  <c r="AR130" i="1"/>
  <c r="AQ130" i="1" s="1"/>
  <c r="AR132" i="1"/>
  <c r="AQ132" i="1" s="1"/>
  <c r="BJ11" i="1"/>
  <c r="BI11" i="1" s="1"/>
  <c r="BJ13" i="1"/>
  <c r="BI13" i="1" s="1"/>
  <c r="BJ15" i="1"/>
  <c r="BI15" i="1" s="1"/>
  <c r="BJ17" i="1"/>
  <c r="BI17" i="1" s="1"/>
  <c r="BJ19" i="1"/>
  <c r="BI19" i="1" s="1"/>
  <c r="BJ21" i="1"/>
  <c r="BI21" i="1" s="1"/>
  <c r="BJ23" i="1"/>
  <c r="BI23" i="1" s="1"/>
  <c r="BJ25" i="1"/>
  <c r="BI25" i="1" s="1"/>
  <c r="BJ27" i="1"/>
  <c r="BI27" i="1" s="1"/>
  <c r="BJ29" i="1"/>
  <c r="BI29" i="1" s="1"/>
  <c r="BJ31" i="1"/>
  <c r="BI31" i="1" s="1"/>
  <c r="BJ33" i="1"/>
  <c r="BI33" i="1" s="1"/>
  <c r="BJ35" i="1"/>
  <c r="BI35" i="1" s="1"/>
  <c r="BJ39" i="1"/>
  <c r="BI39" i="1" s="1"/>
  <c r="BJ43" i="1"/>
  <c r="BI43" i="1" s="1"/>
  <c r="BJ45" i="1"/>
  <c r="BI45" i="1" s="1"/>
  <c r="BJ47" i="1"/>
  <c r="BI47" i="1" s="1"/>
  <c r="BJ49" i="1"/>
  <c r="BI49" i="1" s="1"/>
  <c r="BJ51" i="1"/>
  <c r="BI51" i="1" s="1"/>
  <c r="BJ53" i="1"/>
  <c r="BI53" i="1" s="1"/>
  <c r="BJ57" i="1"/>
  <c r="BI57" i="1" s="1"/>
  <c r="BJ59" i="1"/>
  <c r="BI59" i="1" s="1"/>
  <c r="BJ61" i="1"/>
  <c r="BI61" i="1" s="1"/>
  <c r="BJ63" i="1"/>
  <c r="BI63" i="1" s="1"/>
  <c r="BJ65" i="1"/>
  <c r="BI65" i="1" s="1"/>
  <c r="BJ67" i="1"/>
  <c r="BI67" i="1" s="1"/>
  <c r="BJ69" i="1"/>
  <c r="BI69" i="1" s="1"/>
  <c r="BJ71" i="1"/>
  <c r="BI71" i="1" s="1"/>
  <c r="BJ73" i="1"/>
  <c r="BI73" i="1" s="1"/>
  <c r="BJ77" i="1"/>
  <c r="BI77" i="1" s="1"/>
  <c r="BJ79" i="1"/>
  <c r="BI79" i="1" s="1"/>
  <c r="BJ81" i="1"/>
  <c r="BI81" i="1" s="1"/>
  <c r="BJ85" i="1"/>
  <c r="BI85" i="1" s="1"/>
  <c r="BJ89" i="1"/>
  <c r="BI89" i="1" s="1"/>
  <c r="BJ91" i="1"/>
  <c r="BI91" i="1" s="1"/>
  <c r="BJ93" i="1"/>
  <c r="BI93" i="1" s="1"/>
  <c r="BJ95" i="1"/>
  <c r="BI95" i="1" s="1"/>
  <c r="BJ97" i="1"/>
  <c r="BI97" i="1" s="1"/>
  <c r="BJ99" i="1"/>
  <c r="BI99" i="1" s="1"/>
  <c r="BJ101" i="1"/>
  <c r="BI101" i="1" s="1"/>
  <c r="BJ103" i="1"/>
  <c r="BI103" i="1" s="1"/>
  <c r="BJ105" i="1"/>
  <c r="BI105" i="1" s="1"/>
  <c r="BJ107" i="1"/>
  <c r="BI107" i="1" s="1"/>
  <c r="BJ109" i="1"/>
  <c r="BI109" i="1" s="1"/>
  <c r="BJ111" i="1"/>
  <c r="BI111" i="1" s="1"/>
  <c r="BJ113" i="1"/>
  <c r="BI113" i="1" s="1"/>
  <c r="BJ115" i="1"/>
  <c r="BI115" i="1" s="1"/>
  <c r="BJ117" i="1"/>
  <c r="BI117" i="1" s="1"/>
  <c r="BJ119" i="1"/>
  <c r="BI119" i="1" s="1"/>
  <c r="BJ125" i="1"/>
  <c r="BI125" i="1" s="1"/>
  <c r="BJ127" i="1"/>
  <c r="BI127" i="1" s="1"/>
  <c r="BJ129" i="1"/>
  <c r="BI129" i="1" s="1"/>
  <c r="BJ131" i="1"/>
  <c r="BI131" i="1" s="1"/>
  <c r="BJ133" i="1"/>
  <c r="BI133" i="1" s="1"/>
  <c r="CB10" i="1"/>
  <c r="CA10" i="1" s="1"/>
  <c r="O11" i="1"/>
  <c r="W11" i="1"/>
  <c r="L12" i="1"/>
  <c r="P12" i="1"/>
  <c r="T12" i="1"/>
  <c r="J14" i="1"/>
  <c r="N14" i="1"/>
  <c r="V14" i="1"/>
  <c r="K15" i="1"/>
  <c r="S15" i="1"/>
  <c r="W15" i="1"/>
  <c r="CB16" i="1"/>
  <c r="CA16" i="1" s="1"/>
  <c r="P16" i="1"/>
  <c r="T16" i="1"/>
  <c r="X16" i="1"/>
  <c r="CB18" i="1"/>
  <c r="CA18" i="1" s="1"/>
  <c r="CB26" i="1"/>
  <c r="CA26" i="1" s="1"/>
  <c r="N26" i="1"/>
  <c r="L32" i="1"/>
  <c r="S35" i="1"/>
  <c r="CB38" i="1"/>
  <c r="CA38" i="1" s="1"/>
  <c r="CB40" i="1"/>
  <c r="CA40" i="1" s="1"/>
  <c r="CB42" i="1"/>
  <c r="CA42" i="1" s="1"/>
  <c r="L44" i="1"/>
  <c r="O47" i="1"/>
  <c r="S51" i="1"/>
  <c r="O59" i="1"/>
  <c r="X60" i="1"/>
  <c r="K63" i="1"/>
  <c r="J66" i="1"/>
  <c r="K67" i="1"/>
  <c r="L68" i="1"/>
  <c r="L72" i="1"/>
  <c r="CB76" i="1"/>
  <c r="CA76" i="1" s="1"/>
  <c r="N78" i="1"/>
  <c r="K79" i="1"/>
  <c r="M81" i="1"/>
  <c r="V86" i="1"/>
  <c r="M89" i="1"/>
  <c r="S91" i="1"/>
  <c r="CB92" i="1"/>
  <c r="CA92" i="1" s="1"/>
  <c r="T92" i="1"/>
  <c r="Q93" i="1"/>
  <c r="S95" i="1"/>
  <c r="T96" i="1"/>
  <c r="J98" i="1"/>
  <c r="O103" i="1"/>
  <c r="P104" i="1"/>
  <c r="L108" i="1"/>
  <c r="W115" i="1"/>
  <c r="J118" i="1"/>
  <c r="V126" i="1"/>
  <c r="K147" i="1"/>
  <c r="W147" i="1"/>
  <c r="AR112" i="1"/>
  <c r="AQ112" i="1" s="1"/>
  <c r="BJ121" i="1"/>
  <c r="BI121" i="1" s="1"/>
  <c r="CB14" i="1"/>
  <c r="CA14" i="1" s="1"/>
  <c r="AR40" i="1"/>
  <c r="AQ40" i="1" s="1"/>
  <c r="AR120" i="1"/>
  <c r="AQ120" i="1" s="1"/>
  <c r="I10" i="1"/>
  <c r="I158" i="1" s="1"/>
  <c r="AR44" i="1"/>
  <c r="AQ44" i="1" s="1"/>
  <c r="H19" i="2"/>
  <c r="G19" i="2" s="1"/>
  <c r="H16" i="2"/>
  <c r="G16" i="2" s="1"/>
  <c r="H135" i="2"/>
  <c r="G135" i="2" s="1"/>
  <c r="X17" i="1"/>
  <c r="S16" i="1"/>
  <c r="O17" i="1"/>
  <c r="CB24" i="1"/>
  <c r="CA24" i="1" s="1"/>
  <c r="CB32" i="1"/>
  <c r="CA32" i="1" s="1"/>
  <c r="CB44" i="1"/>
  <c r="CA44" i="1" s="1"/>
  <c r="CB50" i="1"/>
  <c r="CA50" i="1" s="1"/>
  <c r="CB56" i="1"/>
  <c r="CA56" i="1" s="1"/>
  <c r="CB58" i="1"/>
  <c r="CA58" i="1" s="1"/>
  <c r="CB60" i="1"/>
  <c r="CA60" i="1" s="1"/>
  <c r="CB62" i="1"/>
  <c r="CA62" i="1" s="1"/>
  <c r="CB64" i="1"/>
  <c r="CA64" i="1" s="1"/>
  <c r="CB66" i="1"/>
  <c r="CA66" i="1" s="1"/>
  <c r="CB68" i="1"/>
  <c r="CA68" i="1" s="1"/>
  <c r="CB70" i="1"/>
  <c r="CA70" i="1" s="1"/>
  <c r="CB72" i="1"/>
  <c r="CA72" i="1" s="1"/>
  <c r="CB74" i="1"/>
  <c r="CA74" i="1" s="1"/>
  <c r="CB80" i="1"/>
  <c r="CA80" i="1" s="1"/>
  <c r="CB82" i="1"/>
  <c r="CA82" i="1" s="1"/>
  <c r="CB86" i="1"/>
  <c r="CA86" i="1" s="1"/>
  <c r="CB88" i="1"/>
  <c r="CA88" i="1" s="1"/>
  <c r="CB90" i="1"/>
  <c r="CA90" i="1" s="1"/>
  <c r="CB94" i="1"/>
  <c r="CA94" i="1" s="1"/>
  <c r="CB98" i="1"/>
  <c r="CA98" i="1" s="1"/>
  <c r="CB102" i="1"/>
  <c r="CA102" i="1" s="1"/>
  <c r="CB106" i="1"/>
  <c r="CA106" i="1" s="1"/>
  <c r="CB110" i="1"/>
  <c r="CA110" i="1" s="1"/>
  <c r="CB132" i="1"/>
  <c r="CA132" i="1" s="1"/>
  <c r="W89" i="1"/>
  <c r="U147" i="1"/>
  <c r="U17" i="1"/>
  <c r="V18" i="1"/>
  <c r="S19" i="1"/>
  <c r="W19" i="1"/>
  <c r="T20" i="1"/>
  <c r="X20" i="1"/>
  <c r="U21" i="1"/>
  <c r="V22" i="1"/>
  <c r="S23" i="1"/>
  <c r="W23" i="1"/>
  <c r="T24" i="1"/>
  <c r="X24" i="1"/>
  <c r="V26" i="1"/>
  <c r="S27" i="1"/>
  <c r="W27" i="1"/>
  <c r="T28" i="1"/>
  <c r="X28" i="1"/>
  <c r="V30" i="1"/>
  <c r="S31" i="1"/>
  <c r="W31" i="1"/>
  <c r="T32" i="1"/>
  <c r="X32" i="1"/>
  <c r="V34" i="1"/>
  <c r="T36" i="1"/>
  <c r="V38" i="1"/>
  <c r="S39" i="1"/>
  <c r="T40" i="1"/>
  <c r="U41" i="1"/>
  <c r="V42" i="1"/>
  <c r="S43" i="1"/>
  <c r="T44" i="1"/>
  <c r="V46" i="1"/>
  <c r="S47" i="1"/>
  <c r="T48" i="1"/>
  <c r="V50" i="1"/>
  <c r="W51" i="1"/>
  <c r="T52" i="1"/>
  <c r="X52" i="1"/>
  <c r="V54" i="1"/>
  <c r="S55" i="1"/>
  <c r="U57" i="1"/>
  <c r="V58" i="1"/>
  <c r="S59" i="1"/>
  <c r="T60" i="1"/>
  <c r="T14" i="1"/>
  <c r="U11" i="1"/>
  <c r="S12" i="1"/>
  <c r="W12" i="1"/>
  <c r="X13" i="1"/>
  <c r="T10" i="1"/>
  <c r="R10" i="1"/>
  <c r="R11" i="1"/>
  <c r="R50" i="1"/>
  <c r="G14" i="2"/>
  <c r="G15" i="2"/>
  <c r="H17" i="2"/>
  <c r="G17" i="2" s="1"/>
  <c r="H44" i="2"/>
  <c r="G44" i="2" s="1"/>
  <c r="H61" i="2"/>
  <c r="G61" i="2" s="1"/>
  <c r="H62" i="2"/>
  <c r="G62" i="2" s="1"/>
  <c r="H103" i="2"/>
  <c r="G103" i="2" s="1"/>
  <c r="O108" i="1"/>
  <c r="K108" i="1"/>
  <c r="P17" i="1"/>
  <c r="M147" i="1"/>
  <c r="N18" i="1"/>
  <c r="K19" i="1"/>
  <c r="O19" i="1"/>
  <c r="L20" i="1"/>
  <c r="P20" i="1"/>
  <c r="M21" i="1"/>
  <c r="J22" i="1"/>
  <c r="N22" i="1"/>
  <c r="K23" i="1"/>
  <c r="O23" i="1"/>
  <c r="P24" i="1"/>
  <c r="M25" i="1"/>
  <c r="K27" i="1"/>
  <c r="O27" i="1"/>
  <c r="L28" i="1"/>
  <c r="P28" i="1"/>
  <c r="M29" i="1"/>
  <c r="J30" i="1"/>
  <c r="N30" i="1"/>
  <c r="K31" i="1"/>
  <c r="O31" i="1"/>
  <c r="P32" i="1"/>
  <c r="M33" i="1"/>
  <c r="N34" i="1"/>
  <c r="K35" i="1"/>
  <c r="O35" i="1"/>
  <c r="P36" i="1"/>
  <c r="M37" i="1"/>
  <c r="N38" i="1"/>
  <c r="K39" i="1"/>
  <c r="O39" i="1"/>
  <c r="P40" i="1"/>
  <c r="M41" i="1"/>
  <c r="N42" i="1"/>
  <c r="K43" i="1"/>
  <c r="O43" i="1"/>
  <c r="P44" i="1"/>
  <c r="M45" i="1"/>
  <c r="J46" i="1"/>
  <c r="N46" i="1"/>
  <c r="K47" i="1"/>
  <c r="P48" i="1"/>
  <c r="M49" i="1"/>
  <c r="N50" i="1"/>
  <c r="K51" i="1"/>
  <c r="O51" i="1"/>
  <c r="P52" i="1"/>
  <c r="M53" i="1"/>
  <c r="J54" i="1"/>
  <c r="N54" i="1"/>
  <c r="K55" i="1"/>
  <c r="O55" i="1"/>
  <c r="P56" i="1"/>
  <c r="M57" i="1"/>
  <c r="N58" i="1"/>
  <c r="K59" i="1"/>
  <c r="P60" i="1"/>
  <c r="M61" i="1"/>
  <c r="CB104" i="1"/>
  <c r="CA104" i="1" s="1"/>
  <c r="CB124" i="1"/>
  <c r="CA124" i="1" s="1"/>
  <c r="H27" i="2"/>
  <c r="G27" i="2" s="1"/>
  <c r="H71" i="2"/>
  <c r="G71" i="2" s="1"/>
  <c r="G81" i="2"/>
  <c r="H99" i="2"/>
  <c r="G99" i="2" s="1"/>
  <c r="H104" i="2"/>
  <c r="G104" i="2" s="1"/>
  <c r="H147" i="2"/>
  <c r="G147" i="2" s="1"/>
  <c r="P14" i="1"/>
  <c r="Z14" i="1"/>
  <c r="Y14" i="1" s="1"/>
  <c r="O13" i="1"/>
  <c r="K13" i="1"/>
  <c r="M11" i="1"/>
  <c r="N11" i="1"/>
  <c r="K12" i="1"/>
  <c r="P13" i="1"/>
  <c r="M14" i="1"/>
  <c r="AR91" i="1"/>
  <c r="AQ91" i="1" s="1"/>
  <c r="AR123" i="1"/>
  <c r="AQ123" i="1" s="1"/>
  <c r="BJ10" i="1"/>
  <c r="BI10" i="1" s="1"/>
  <c r="BJ12" i="1"/>
  <c r="BI12" i="1" s="1"/>
  <c r="BJ14" i="1"/>
  <c r="BI14" i="1" s="1"/>
  <c r="BJ16" i="1"/>
  <c r="BI16" i="1" s="1"/>
  <c r="BJ20" i="1"/>
  <c r="BI20" i="1" s="1"/>
  <c r="BJ22" i="1"/>
  <c r="BI22" i="1" s="1"/>
  <c r="BJ26" i="1"/>
  <c r="BI26" i="1" s="1"/>
  <c r="BJ28" i="1"/>
  <c r="BI28" i="1" s="1"/>
  <c r="BJ30" i="1"/>
  <c r="BI30" i="1" s="1"/>
  <c r="BJ32" i="1"/>
  <c r="BI32" i="1" s="1"/>
  <c r="BJ36" i="1"/>
  <c r="BI36" i="1" s="1"/>
  <c r="BJ38" i="1"/>
  <c r="BI38" i="1" s="1"/>
  <c r="BJ42" i="1"/>
  <c r="BI42" i="1" s="1"/>
  <c r="BJ44" i="1"/>
  <c r="BI44" i="1" s="1"/>
  <c r="BJ46" i="1"/>
  <c r="BI46" i="1" s="1"/>
  <c r="BJ48" i="1"/>
  <c r="BI48" i="1" s="1"/>
  <c r="BJ50" i="1"/>
  <c r="BI50" i="1" s="1"/>
  <c r="BJ54" i="1"/>
  <c r="BI54" i="1" s="1"/>
  <c r="BJ56" i="1"/>
  <c r="BI56" i="1" s="1"/>
  <c r="BJ58" i="1"/>
  <c r="BI58" i="1" s="1"/>
  <c r="BJ60" i="1"/>
  <c r="BI60" i="1" s="1"/>
  <c r="BJ62" i="1"/>
  <c r="BI62" i="1" s="1"/>
  <c r="BJ64" i="1"/>
  <c r="BI64" i="1" s="1"/>
  <c r="BJ66" i="1"/>
  <c r="BI66" i="1" s="1"/>
  <c r="BJ68" i="1"/>
  <c r="BI68" i="1" s="1"/>
  <c r="BJ70" i="1"/>
  <c r="BI70" i="1" s="1"/>
  <c r="BJ72" i="1"/>
  <c r="BI72" i="1" s="1"/>
  <c r="BJ74" i="1"/>
  <c r="BI74" i="1" s="1"/>
  <c r="BJ76" i="1"/>
  <c r="BI76" i="1" s="1"/>
  <c r="BJ78" i="1"/>
  <c r="BI78" i="1" s="1"/>
  <c r="BJ80" i="1"/>
  <c r="BI80" i="1" s="1"/>
  <c r="BJ82" i="1"/>
  <c r="BI82" i="1" s="1"/>
  <c r="BJ84" i="1"/>
  <c r="BI84" i="1" s="1"/>
  <c r="BJ88" i="1"/>
  <c r="BI88" i="1" s="1"/>
  <c r="BJ90" i="1"/>
  <c r="BI90" i="1" s="1"/>
  <c r="BJ92" i="1"/>
  <c r="BI92" i="1" s="1"/>
  <c r="CB13" i="1"/>
  <c r="CA13" i="1" s="1"/>
  <c r="AR64" i="1"/>
  <c r="AQ64" i="1" s="1"/>
  <c r="I158" i="2"/>
  <c r="I162" i="2" s="1"/>
  <c r="M158" i="2"/>
  <c r="M162" i="2" s="1"/>
  <c r="H49" i="2"/>
  <c r="G49" i="2" s="1"/>
  <c r="H58" i="2"/>
  <c r="G58" i="2" s="1"/>
  <c r="S147" i="1"/>
  <c r="H37" i="2"/>
  <c r="G37" i="2" s="1"/>
  <c r="H38" i="2"/>
  <c r="G38" i="2" s="1"/>
  <c r="H39" i="2"/>
  <c r="G39" i="2" s="1"/>
  <c r="H43" i="2"/>
  <c r="G43" i="2" s="1"/>
  <c r="H46" i="2"/>
  <c r="G46" i="2" s="1"/>
  <c r="H91" i="2"/>
  <c r="G91" i="2" s="1"/>
  <c r="H101" i="2"/>
  <c r="G101" i="2" s="1"/>
  <c r="H102" i="2"/>
  <c r="G102" i="2" s="1"/>
  <c r="H108" i="2"/>
  <c r="G108" i="2" s="1"/>
  <c r="H118" i="2"/>
  <c r="G118" i="2" s="1"/>
  <c r="H120" i="2"/>
  <c r="G120" i="2" s="1"/>
  <c r="H126" i="2"/>
  <c r="G126" i="2" s="1"/>
  <c r="N62" i="1"/>
  <c r="V62" i="1"/>
  <c r="O63" i="1"/>
  <c r="S63" i="1"/>
  <c r="P64" i="1"/>
  <c r="T64" i="1"/>
  <c r="Q65" i="1"/>
  <c r="U65" i="1"/>
  <c r="N66" i="1"/>
  <c r="V66" i="1"/>
  <c r="O67" i="1"/>
  <c r="S67" i="1"/>
  <c r="P68" i="1"/>
  <c r="T68" i="1"/>
  <c r="N70" i="1"/>
  <c r="V70" i="1"/>
  <c r="K71" i="1"/>
  <c r="O71" i="1"/>
  <c r="S71" i="1"/>
  <c r="P72" i="1"/>
  <c r="T72" i="1"/>
  <c r="M73" i="1"/>
  <c r="N74" i="1"/>
  <c r="V74" i="1"/>
  <c r="K75" i="1"/>
  <c r="O75" i="1"/>
  <c r="S75" i="1"/>
  <c r="L76" i="1"/>
  <c r="P76" i="1"/>
  <c r="T76" i="1"/>
  <c r="M77" i="1"/>
  <c r="U77" i="1"/>
  <c r="R78" i="1"/>
  <c r="V78" i="1"/>
  <c r="O79" i="1"/>
  <c r="S79" i="1"/>
  <c r="P80" i="1"/>
  <c r="T80" i="1"/>
  <c r="N82" i="1"/>
  <c r="V82" i="1"/>
  <c r="K83" i="1"/>
  <c r="O83" i="1"/>
  <c r="S83" i="1"/>
  <c r="W83" i="1"/>
  <c r="L84" i="1"/>
  <c r="P84" i="1"/>
  <c r="T84" i="1"/>
  <c r="X84" i="1"/>
  <c r="M85" i="1"/>
  <c r="N86" i="1"/>
  <c r="K87" i="1"/>
  <c r="O87" i="1"/>
  <c r="S87" i="1"/>
  <c r="P88" i="1"/>
  <c r="T88" i="1"/>
  <c r="N90" i="1"/>
  <c r="K91" i="1"/>
  <c r="O91" i="1"/>
  <c r="L92" i="1"/>
  <c r="P92" i="1"/>
  <c r="X92" i="1"/>
  <c r="M93" i="1"/>
  <c r="N94" i="1"/>
  <c r="K95" i="1"/>
  <c r="O95" i="1"/>
  <c r="L96" i="1"/>
  <c r="P96" i="1"/>
  <c r="M97" i="1"/>
  <c r="N98" i="1"/>
  <c r="R98" i="1"/>
  <c r="V98" i="1"/>
  <c r="K99" i="1"/>
  <c r="O99" i="1"/>
  <c r="S99" i="1"/>
  <c r="L100" i="1"/>
  <c r="P100" i="1"/>
  <c r="T100" i="1"/>
  <c r="M101" i="1"/>
  <c r="V102" i="1"/>
  <c r="K103" i="1"/>
  <c r="S103" i="1"/>
  <c r="T104" i="1"/>
  <c r="M105" i="1"/>
  <c r="N106" i="1"/>
  <c r="V106" i="1"/>
  <c r="BJ37" i="1"/>
  <c r="BI37" i="1" s="1"/>
  <c r="J58" i="1"/>
  <c r="L40" i="1"/>
  <c r="J108" i="1"/>
  <c r="L64" i="1"/>
  <c r="J62" i="1"/>
  <c r="AR48" i="1"/>
  <c r="AQ48" i="1" s="1"/>
  <c r="K107" i="1"/>
  <c r="O107" i="1"/>
  <c r="S107" i="1"/>
  <c r="V110" i="1"/>
  <c r="S111" i="1"/>
  <c r="P112" i="1"/>
  <c r="M113" i="1"/>
  <c r="N114" i="1"/>
  <c r="K115" i="1"/>
  <c r="T120" i="1"/>
  <c r="K123" i="1"/>
  <c r="P124" i="1"/>
  <c r="O127" i="1"/>
  <c r="S135" i="1"/>
  <c r="P144" i="1"/>
  <c r="Z126" i="1"/>
  <c r="Y126" i="1" s="1"/>
  <c r="Z110" i="1"/>
  <c r="Y110" i="1" s="1"/>
  <c r="Z26" i="1"/>
  <c r="Y26" i="1" s="1"/>
  <c r="BJ94" i="1"/>
  <c r="BI94" i="1" s="1"/>
  <c r="BJ96" i="1"/>
  <c r="BI96" i="1" s="1"/>
  <c r="BJ98" i="1"/>
  <c r="BI98" i="1" s="1"/>
  <c r="BJ100" i="1"/>
  <c r="BI100" i="1" s="1"/>
  <c r="BJ102" i="1"/>
  <c r="BI102" i="1" s="1"/>
  <c r="BJ104" i="1"/>
  <c r="BI104" i="1" s="1"/>
  <c r="BJ106" i="1"/>
  <c r="BI106" i="1" s="1"/>
  <c r="BJ108" i="1"/>
  <c r="BI108" i="1" s="1"/>
  <c r="BJ110" i="1"/>
  <c r="BI110" i="1" s="1"/>
  <c r="BJ112" i="1"/>
  <c r="BI112" i="1" s="1"/>
  <c r="BJ114" i="1"/>
  <c r="BI114" i="1" s="1"/>
  <c r="BJ116" i="1"/>
  <c r="BI116" i="1" s="1"/>
  <c r="BJ118" i="1"/>
  <c r="BI118" i="1" s="1"/>
  <c r="BJ120" i="1"/>
  <c r="BI120" i="1" s="1"/>
  <c r="BJ122" i="1"/>
  <c r="BI122" i="1" s="1"/>
  <c r="BJ128" i="1"/>
  <c r="BI128" i="1" s="1"/>
  <c r="BJ132" i="1"/>
  <c r="BI132" i="1" s="1"/>
  <c r="CB17" i="1"/>
  <c r="CA17" i="1" s="1"/>
  <c r="CB19" i="1"/>
  <c r="CA19" i="1" s="1"/>
  <c r="CB21" i="1"/>
  <c r="CA21" i="1" s="1"/>
  <c r="CB25" i="1"/>
  <c r="CA25" i="1" s="1"/>
  <c r="H145" i="2"/>
  <c r="G145" i="2" s="1"/>
  <c r="H136" i="2"/>
  <c r="G136" i="2" s="1"/>
  <c r="H137" i="2"/>
  <c r="G137" i="2" s="1"/>
  <c r="H138" i="2"/>
  <c r="G138" i="2" s="1"/>
  <c r="H139" i="2"/>
  <c r="G139" i="2" s="1"/>
  <c r="H115" i="2"/>
  <c r="G115" i="2" s="1"/>
  <c r="AR131" i="1"/>
  <c r="AQ131" i="1" s="1"/>
  <c r="H128" i="2"/>
  <c r="G128" i="2" s="1"/>
  <c r="H130" i="2"/>
  <c r="G130" i="2" s="1"/>
  <c r="H131" i="2"/>
  <c r="G131" i="2" s="1"/>
  <c r="H132" i="2"/>
  <c r="G132" i="2" s="1"/>
  <c r="H133" i="2"/>
  <c r="G133" i="2" s="1"/>
  <c r="CB34" i="1"/>
  <c r="CA34" i="1" s="1"/>
  <c r="J34" i="1"/>
  <c r="L104" i="1"/>
  <c r="J102" i="1"/>
  <c r="J86" i="1"/>
  <c r="L56" i="1"/>
  <c r="J50" i="1"/>
  <c r="J18" i="1"/>
  <c r="CB30" i="1"/>
  <c r="CA30" i="1" s="1"/>
  <c r="CB96" i="1"/>
  <c r="CA96" i="1" s="1"/>
  <c r="AR80" i="1"/>
  <c r="AQ80" i="1" s="1"/>
  <c r="CB36" i="1"/>
  <c r="CA36" i="1" s="1"/>
  <c r="L36" i="1"/>
  <c r="CB52" i="1"/>
  <c r="CA52" i="1" s="1"/>
  <c r="L52" i="1"/>
  <c r="CB78" i="1"/>
  <c r="CA78" i="1" s="1"/>
  <c r="J78" i="1"/>
  <c r="J94" i="1"/>
  <c r="J90" i="1"/>
  <c r="J82" i="1"/>
  <c r="J70" i="1"/>
  <c r="L60" i="1"/>
  <c r="J42" i="1"/>
  <c r="J38" i="1"/>
  <c r="CB20" i="1"/>
  <c r="CA20" i="1" s="1"/>
  <c r="CB54" i="1"/>
  <c r="CA54" i="1" s="1"/>
  <c r="CB84" i="1"/>
  <c r="CA84" i="1" s="1"/>
  <c r="CB100" i="1"/>
  <c r="CA100" i="1" s="1"/>
  <c r="H33" i="2"/>
  <c r="G33" i="2" s="1"/>
  <c r="CB48" i="1"/>
  <c r="CA48" i="1" s="1"/>
  <c r="L48" i="1"/>
  <c r="J106" i="1"/>
  <c r="L88" i="1"/>
  <c r="J74" i="1"/>
  <c r="L24" i="1"/>
  <c r="CB28" i="1"/>
  <c r="CA28" i="1" s="1"/>
  <c r="H21" i="2"/>
  <c r="G21" i="2" s="1"/>
  <c r="H87" i="2"/>
  <c r="G87" i="2" s="1"/>
  <c r="H89" i="2"/>
  <c r="G89" i="2" s="1"/>
  <c r="H90" i="2"/>
  <c r="G90" i="2" s="1"/>
  <c r="CB65" i="1"/>
  <c r="CA65" i="1" s="1"/>
  <c r="CB69" i="1"/>
  <c r="CA69" i="1" s="1"/>
  <c r="CB71" i="1"/>
  <c r="CA71" i="1" s="1"/>
  <c r="CB73" i="1"/>
  <c r="CA73" i="1" s="1"/>
  <c r="CB79" i="1"/>
  <c r="CA79" i="1" s="1"/>
  <c r="CB85" i="1"/>
  <c r="CA85" i="1" s="1"/>
  <c r="CB87" i="1"/>
  <c r="CA87" i="1" s="1"/>
  <c r="CB89" i="1"/>
  <c r="CA89" i="1" s="1"/>
  <c r="CB93" i="1"/>
  <c r="CA93" i="1" s="1"/>
  <c r="CB97" i="1"/>
  <c r="CA97" i="1" s="1"/>
  <c r="CB101" i="1"/>
  <c r="CA101" i="1" s="1"/>
  <c r="CB103" i="1"/>
  <c r="CA103" i="1" s="1"/>
  <c r="CB105" i="1"/>
  <c r="CA105" i="1" s="1"/>
  <c r="CB107" i="1"/>
  <c r="CA107" i="1" s="1"/>
  <c r="H29" i="2"/>
  <c r="G29" i="2" s="1"/>
  <c r="H47" i="2"/>
  <c r="G47" i="2" s="1"/>
  <c r="H67" i="2"/>
  <c r="G67" i="2" s="1"/>
  <c r="H94" i="2"/>
  <c r="G94" i="2" s="1"/>
  <c r="H73" i="2"/>
  <c r="G73" i="2" s="1"/>
  <c r="H107" i="2"/>
  <c r="G107" i="2" s="1"/>
  <c r="AR139" i="1"/>
  <c r="AQ139" i="1" s="1"/>
  <c r="BJ136" i="1"/>
  <c r="BI136" i="1" s="1"/>
  <c r="BJ138" i="1"/>
  <c r="BI138" i="1" s="1"/>
  <c r="BJ140" i="1"/>
  <c r="BI140" i="1" s="1"/>
  <c r="BJ142" i="1"/>
  <c r="BI142" i="1" s="1"/>
  <c r="BJ144" i="1"/>
  <c r="BI144" i="1" s="1"/>
  <c r="CB22" i="1"/>
  <c r="CA22" i="1" s="1"/>
  <c r="L74" i="1"/>
  <c r="CB33" i="1"/>
  <c r="CA33" i="1" s="1"/>
  <c r="CB37" i="1"/>
  <c r="CA37" i="1" s="1"/>
  <c r="CB41" i="1"/>
  <c r="CA41" i="1" s="1"/>
  <c r="CB49" i="1"/>
  <c r="CA49" i="1" s="1"/>
  <c r="CB53" i="1"/>
  <c r="CA53" i="1" s="1"/>
  <c r="CB57" i="1"/>
  <c r="CA57" i="1" s="1"/>
  <c r="CB59" i="1"/>
  <c r="CA59" i="1" s="1"/>
  <c r="CB77" i="1"/>
  <c r="CA77" i="1" s="1"/>
  <c r="CB81" i="1"/>
  <c r="CA81" i="1" s="1"/>
  <c r="CB83" i="1"/>
  <c r="CA83" i="1" s="1"/>
  <c r="CB95" i="1"/>
  <c r="CA95" i="1" s="1"/>
  <c r="J26" i="1"/>
  <c r="Z146" i="1"/>
  <c r="Y146" i="1" s="1"/>
  <c r="Z142" i="1"/>
  <c r="Y142" i="1" s="1"/>
  <c r="BJ124" i="1"/>
  <c r="BI124" i="1" s="1"/>
  <c r="P121" i="1"/>
  <c r="N107" i="1"/>
  <c r="T105" i="1"/>
  <c r="N103" i="1"/>
  <c r="T93" i="1"/>
  <c r="S84" i="1"/>
  <c r="O48" i="1"/>
  <c r="V76" i="1"/>
  <c r="K97" i="1"/>
  <c r="S101" i="1"/>
  <c r="P102" i="1"/>
  <c r="BJ41" i="1"/>
  <c r="BI41" i="1" s="1"/>
  <c r="H18" i="2"/>
  <c r="G18" i="2" s="1"/>
  <c r="K117" i="1"/>
  <c r="Z116" i="1"/>
  <c r="Y116" i="1" s="1"/>
  <c r="N108" i="1"/>
  <c r="M107" i="1"/>
  <c r="X106" i="1"/>
  <c r="T106" i="1"/>
  <c r="P106" i="1"/>
  <c r="W105" i="1"/>
  <c r="S105" i="1"/>
  <c r="O105" i="1"/>
  <c r="K105" i="1"/>
  <c r="N104" i="1"/>
  <c r="U103" i="1"/>
  <c r="M103" i="1"/>
  <c r="X102" i="1"/>
  <c r="T102" i="1"/>
  <c r="W101" i="1"/>
  <c r="O101" i="1"/>
  <c r="K101" i="1"/>
  <c r="N100" i="1"/>
  <c r="U99" i="1"/>
  <c r="M99" i="1"/>
  <c r="X98" i="1"/>
  <c r="T98" i="1"/>
  <c r="P98" i="1"/>
  <c r="W97" i="1"/>
  <c r="S97" i="1"/>
  <c r="O97" i="1"/>
  <c r="N96" i="1"/>
  <c r="Q95" i="1"/>
  <c r="M95" i="1"/>
  <c r="X94" i="1"/>
  <c r="T94" i="1"/>
  <c r="P94" i="1"/>
  <c r="W93" i="1"/>
  <c r="S93" i="1"/>
  <c r="O93" i="1"/>
  <c r="K93" i="1"/>
  <c r="V92" i="1"/>
  <c r="N92" i="1"/>
  <c r="M91" i="1"/>
  <c r="X90" i="1"/>
  <c r="T90" i="1"/>
  <c r="P90" i="1"/>
  <c r="S89" i="1"/>
  <c r="O89" i="1"/>
  <c r="K89" i="1"/>
  <c r="V88" i="1"/>
  <c r="N88" i="1"/>
  <c r="U87" i="1"/>
  <c r="M87" i="1"/>
  <c r="X86" i="1"/>
  <c r="T86" i="1"/>
  <c r="P86" i="1"/>
  <c r="W85" i="1"/>
  <c r="S85" i="1"/>
  <c r="O85" i="1"/>
  <c r="K85" i="1"/>
  <c r="V84" i="1"/>
  <c r="N84" i="1"/>
  <c r="M83" i="1"/>
  <c r="X82" i="1"/>
  <c r="T82" i="1"/>
  <c r="P82" i="1"/>
  <c r="W81" i="1"/>
  <c r="H23" i="2"/>
  <c r="G23" i="2" s="1"/>
  <c r="H24" i="2"/>
  <c r="G24" i="2" s="1"/>
  <c r="H25" i="2"/>
  <c r="G25" i="2" s="1"/>
  <c r="H35" i="2"/>
  <c r="G35" i="2" s="1"/>
  <c r="H51" i="2"/>
  <c r="G51" i="2" s="1"/>
  <c r="H53" i="2"/>
  <c r="G53" i="2" s="1"/>
  <c r="H57" i="2"/>
  <c r="G57" i="2" s="1"/>
  <c r="H64" i="2"/>
  <c r="G64" i="2" s="1"/>
  <c r="H74" i="2"/>
  <c r="G74" i="2" s="1"/>
  <c r="H84" i="2"/>
  <c r="G84" i="2" s="1"/>
  <c r="H93" i="2"/>
  <c r="G93" i="2" s="1"/>
  <c r="H95" i="2"/>
  <c r="G95" i="2" s="1"/>
  <c r="H111" i="2"/>
  <c r="G111" i="2" s="1"/>
  <c r="H113" i="2"/>
  <c r="G113" i="2" s="1"/>
  <c r="H114" i="2"/>
  <c r="G114" i="2" s="1"/>
  <c r="H117" i="2"/>
  <c r="G117" i="2" s="1"/>
  <c r="AR116" i="1"/>
  <c r="AQ116" i="1" s="1"/>
  <c r="J16" i="1"/>
  <c r="H32" i="2"/>
  <c r="G32" i="2" s="1"/>
  <c r="H41" i="2"/>
  <c r="G41" i="2" s="1"/>
  <c r="H50" i="2"/>
  <c r="G50" i="2" s="1"/>
  <c r="H52" i="2"/>
  <c r="G52" i="2" s="1"/>
  <c r="H63" i="2"/>
  <c r="G63" i="2" s="1"/>
  <c r="H65" i="2"/>
  <c r="G65" i="2" s="1"/>
  <c r="H72" i="2"/>
  <c r="G72" i="2" s="1"/>
  <c r="H75" i="2"/>
  <c r="G75" i="2" s="1"/>
  <c r="H82" i="2"/>
  <c r="G82" i="2" s="1"/>
  <c r="H85" i="2"/>
  <c r="G85" i="2" s="1"/>
  <c r="H92" i="2"/>
  <c r="G92" i="2" s="1"/>
  <c r="H97" i="2"/>
  <c r="G97" i="2" s="1"/>
  <c r="H100" i="2"/>
  <c r="G100" i="2" s="1"/>
  <c r="H105" i="2"/>
  <c r="G105" i="2" s="1"/>
  <c r="H122" i="2"/>
  <c r="G122" i="2" s="1"/>
  <c r="H123" i="2"/>
  <c r="G123" i="2" s="1"/>
  <c r="H124" i="2"/>
  <c r="G124" i="2" s="1"/>
  <c r="H125" i="2"/>
  <c r="G125" i="2" s="1"/>
  <c r="H141" i="2"/>
  <c r="G141" i="2" s="1"/>
  <c r="H142" i="2"/>
  <c r="G142" i="2" s="1"/>
  <c r="H143" i="2"/>
  <c r="G143" i="2" s="1"/>
  <c r="H144" i="2"/>
  <c r="G144" i="2" s="1"/>
  <c r="S81" i="1"/>
  <c r="O81" i="1"/>
  <c r="K81" i="1"/>
  <c r="N80" i="1"/>
  <c r="M79" i="1"/>
  <c r="X78" i="1"/>
  <c r="T78" i="1"/>
  <c r="P78" i="1"/>
  <c r="W77" i="1"/>
  <c r="S77" i="1"/>
  <c r="O77" i="1"/>
  <c r="K77" i="1"/>
  <c r="N76" i="1"/>
  <c r="M75" i="1"/>
  <c r="X74" i="1"/>
  <c r="T74" i="1"/>
  <c r="P74" i="1"/>
  <c r="W73" i="1"/>
  <c r="S73" i="1"/>
  <c r="O73" i="1"/>
  <c r="K73" i="1"/>
  <c r="N72" i="1"/>
  <c r="U71" i="1"/>
  <c r="M71" i="1"/>
  <c r="X70" i="1"/>
  <c r="T70" i="1"/>
  <c r="P70" i="1"/>
  <c r="W69" i="1"/>
  <c r="S69" i="1"/>
  <c r="O69" i="1"/>
  <c r="K69" i="1"/>
  <c r="N68" i="1"/>
  <c r="U67" i="1"/>
  <c r="M67" i="1"/>
  <c r="X66" i="1"/>
  <c r="T66" i="1"/>
  <c r="P66" i="1"/>
  <c r="W65" i="1"/>
  <c r="S65" i="1"/>
  <c r="O65" i="1"/>
  <c r="K65" i="1"/>
  <c r="N64" i="1"/>
  <c r="M63" i="1"/>
  <c r="X62" i="1"/>
  <c r="T62" i="1"/>
  <c r="S17" i="1"/>
  <c r="K17" i="1"/>
  <c r="N16" i="1"/>
  <c r="Z16" i="1"/>
  <c r="Y16" i="1" s="1"/>
  <c r="J15" i="1"/>
  <c r="N15" i="1"/>
  <c r="R15" i="1"/>
  <c r="O16" i="1"/>
  <c r="W16" i="1"/>
  <c r="L17" i="1"/>
  <c r="S108" i="1"/>
  <c r="W108" i="1"/>
  <c r="S116" i="1"/>
  <c r="M122" i="1"/>
  <c r="U130" i="1"/>
  <c r="K132" i="1"/>
  <c r="N147" i="1"/>
  <c r="R147" i="1"/>
  <c r="K148" i="1"/>
  <c r="BJ126" i="1"/>
  <c r="BI126" i="1" s="1"/>
  <c r="BJ130" i="1"/>
  <c r="BI130" i="1" s="1"/>
  <c r="CB15" i="1"/>
  <c r="CA15" i="1" s="1"/>
  <c r="CB23" i="1"/>
  <c r="CA23" i="1" s="1"/>
  <c r="CB27" i="1"/>
  <c r="CA27" i="1" s="1"/>
  <c r="CB31" i="1"/>
  <c r="CA31" i="1" s="1"/>
  <c r="CB35" i="1"/>
  <c r="CA35" i="1" s="1"/>
  <c r="CB39" i="1"/>
  <c r="CA39" i="1" s="1"/>
  <c r="CB43" i="1"/>
  <c r="CA43" i="1" s="1"/>
  <c r="CB45" i="1"/>
  <c r="CA45" i="1" s="1"/>
  <c r="CB47" i="1"/>
  <c r="CA47" i="1" s="1"/>
  <c r="CB51" i="1"/>
  <c r="CA51" i="1" s="1"/>
  <c r="CB55" i="1"/>
  <c r="CA55" i="1" s="1"/>
  <c r="CB63" i="1"/>
  <c r="CA63" i="1" s="1"/>
  <c r="CB67" i="1"/>
  <c r="CA67" i="1" s="1"/>
  <c r="CB75" i="1"/>
  <c r="CA75" i="1" s="1"/>
  <c r="CB91" i="1"/>
  <c r="CA91" i="1" s="1"/>
  <c r="CB99" i="1"/>
  <c r="CA99" i="1" s="1"/>
  <c r="CB117" i="1"/>
  <c r="CA117" i="1" s="1"/>
  <c r="CA147" i="1"/>
  <c r="T108" i="1"/>
  <c r="T17" i="1"/>
  <c r="H146" i="2"/>
  <c r="G146" i="2" s="1"/>
  <c r="H112" i="2"/>
  <c r="G112" i="2" s="1"/>
  <c r="H121" i="2"/>
  <c r="G121" i="2" s="1"/>
  <c r="H129" i="2"/>
  <c r="G129" i="2" s="1"/>
  <c r="BJ123" i="1"/>
  <c r="BI123" i="1" s="1"/>
  <c r="Z124" i="1"/>
  <c r="Y124" i="1" s="1"/>
  <c r="H109" i="2"/>
  <c r="G109" i="2" s="1"/>
  <c r="H110" i="2"/>
  <c r="G110" i="2" s="1"/>
  <c r="H119" i="2"/>
  <c r="G119" i="2" s="1"/>
  <c r="H127" i="2"/>
  <c r="G127" i="2" s="1"/>
  <c r="G13" i="2"/>
  <c r="H20" i="2"/>
  <c r="G20" i="2" s="1"/>
  <c r="H28" i="2"/>
  <c r="G28" i="2" s="1"/>
  <c r="H34" i="2"/>
  <c r="G34" i="2" s="1"/>
  <c r="H40" i="2"/>
  <c r="G40" i="2" s="1"/>
  <c r="H48" i="2"/>
  <c r="G48" i="2" s="1"/>
  <c r="H55" i="2"/>
  <c r="G55" i="2" s="1"/>
  <c r="H77" i="2"/>
  <c r="G77" i="2" s="1"/>
  <c r="H96" i="2"/>
  <c r="G96" i="2" s="1"/>
  <c r="Z94" i="1"/>
  <c r="Y94" i="1" s="1"/>
  <c r="Z90" i="1"/>
  <c r="Y90" i="1" s="1"/>
  <c r="Z74" i="1"/>
  <c r="Y74" i="1" s="1"/>
  <c r="P62" i="1"/>
  <c r="W61" i="1"/>
  <c r="S61" i="1"/>
  <c r="O61" i="1"/>
  <c r="K61" i="1"/>
  <c r="N60" i="1"/>
  <c r="M59" i="1"/>
  <c r="X58" i="1"/>
  <c r="T58" i="1"/>
  <c r="P58" i="1"/>
  <c r="W57" i="1"/>
  <c r="S57" i="1"/>
  <c r="O57" i="1"/>
  <c r="K57" i="1"/>
  <c r="N56" i="1"/>
  <c r="U55" i="1"/>
  <c r="Q55" i="1"/>
  <c r="M55" i="1"/>
  <c r="X54" i="1"/>
  <c r="T54" i="1"/>
  <c r="P54" i="1"/>
  <c r="W53" i="1"/>
  <c r="S53" i="1"/>
  <c r="O53" i="1"/>
  <c r="K53" i="1"/>
  <c r="N52" i="1"/>
  <c r="U51" i="1"/>
  <c r="M51" i="1"/>
  <c r="X50" i="1"/>
  <c r="T50" i="1"/>
  <c r="P50" i="1"/>
  <c r="W49" i="1"/>
  <c r="S49" i="1"/>
  <c r="O49" i="1"/>
  <c r="K49" i="1"/>
  <c r="N48" i="1"/>
  <c r="M47" i="1"/>
  <c r="X46" i="1"/>
  <c r="T46" i="1"/>
  <c r="P46" i="1"/>
  <c r="W45" i="1"/>
  <c r="S45" i="1"/>
  <c r="O45" i="1"/>
  <c r="K45" i="1"/>
  <c r="M43" i="1"/>
  <c r="X42" i="1"/>
  <c r="P42" i="1"/>
  <c r="W41" i="1"/>
  <c r="S41" i="1"/>
  <c r="K41" i="1"/>
  <c r="N40" i="1"/>
  <c r="M39" i="1"/>
  <c r="X38" i="1"/>
  <c r="T38" i="1"/>
  <c r="W37" i="1"/>
  <c r="S37" i="1"/>
  <c r="O37" i="1"/>
  <c r="N36" i="1"/>
  <c r="J36" i="1"/>
  <c r="M35" i="1"/>
  <c r="X34" i="1"/>
  <c r="T34" i="1"/>
  <c r="P34" i="1"/>
  <c r="Z34" i="1"/>
  <c r="Y34" i="1" s="1"/>
  <c r="S33" i="1"/>
  <c r="O33" i="1"/>
  <c r="K33" i="1"/>
  <c r="V32" i="1"/>
  <c r="N32" i="1"/>
  <c r="J32" i="1"/>
  <c r="H22" i="2"/>
  <c r="G22" i="2" s="1"/>
  <c r="H30" i="2"/>
  <c r="G30" i="2" s="1"/>
  <c r="H36" i="2"/>
  <c r="G36" i="2" s="1"/>
  <c r="H42" i="2"/>
  <c r="G42" i="2" s="1"/>
  <c r="H56" i="2"/>
  <c r="G56" i="2" s="1"/>
  <c r="H59" i="2"/>
  <c r="G59" i="2" s="1"/>
  <c r="H60" i="2"/>
  <c r="G60" i="2" s="1"/>
  <c r="H68" i="2"/>
  <c r="G68" i="2" s="1"/>
  <c r="H69" i="2"/>
  <c r="G69" i="2" s="1"/>
  <c r="H70" i="2"/>
  <c r="G70" i="2" s="1"/>
  <c r="G80" i="2"/>
  <c r="H88" i="2"/>
  <c r="G88" i="2" s="1"/>
  <c r="H98" i="2"/>
  <c r="G98" i="2" s="1"/>
  <c r="H106" i="2"/>
  <c r="G106" i="2" s="1"/>
  <c r="J52" i="1"/>
  <c r="U31" i="1"/>
  <c r="T30" i="1"/>
  <c r="P30" i="1"/>
  <c r="W29" i="1"/>
  <c r="O29" i="1"/>
  <c r="K29" i="1"/>
  <c r="M27" i="1"/>
  <c r="X26" i="1"/>
  <c r="P26" i="1"/>
  <c r="L26" i="1"/>
  <c r="W25" i="1"/>
  <c r="S25" i="1"/>
  <c r="K25" i="1"/>
  <c r="N24" i="1"/>
  <c r="M23" i="1"/>
  <c r="X22" i="1"/>
  <c r="T22" i="1"/>
  <c r="W21" i="1"/>
  <c r="S21" i="1"/>
  <c r="O21" i="1"/>
  <c r="N20" i="1"/>
  <c r="M19" i="1"/>
  <c r="X18" i="1"/>
  <c r="T18" i="1"/>
  <c r="P18" i="1"/>
  <c r="Z18" i="1"/>
  <c r="Y18" i="1" s="1"/>
  <c r="N19" i="1"/>
  <c r="R19" i="1"/>
  <c r="K20" i="1"/>
  <c r="O20" i="1"/>
  <c r="S20" i="1"/>
  <c r="W20" i="1"/>
  <c r="L21" i="1"/>
  <c r="P21" i="1"/>
  <c r="T21" i="1"/>
  <c r="X21" i="1"/>
  <c r="M22" i="1"/>
  <c r="J23" i="1"/>
  <c r="N23" i="1"/>
  <c r="R23" i="1"/>
  <c r="K24" i="1"/>
  <c r="O24" i="1"/>
  <c r="S24" i="1"/>
  <c r="W24" i="1"/>
  <c r="L25" i="1"/>
  <c r="P25" i="1"/>
  <c r="T25" i="1"/>
  <c r="X25" i="1"/>
  <c r="M26" i="1"/>
  <c r="N27" i="1"/>
  <c r="R27" i="1"/>
  <c r="K28" i="1"/>
  <c r="O28" i="1"/>
  <c r="S28" i="1"/>
  <c r="W28" i="1"/>
  <c r="L29" i="1"/>
  <c r="P29" i="1"/>
  <c r="T29" i="1"/>
  <c r="X29" i="1"/>
  <c r="M30" i="1"/>
  <c r="J31" i="1"/>
  <c r="N31" i="1"/>
  <c r="R31" i="1"/>
  <c r="K32" i="1"/>
  <c r="O32" i="1"/>
  <c r="S32" i="1"/>
  <c r="W32" i="1"/>
  <c r="L33" i="1"/>
  <c r="P33" i="1"/>
  <c r="T33" i="1"/>
  <c r="X33" i="1"/>
  <c r="M34" i="1"/>
  <c r="J35" i="1"/>
  <c r="N35" i="1"/>
  <c r="R35" i="1"/>
  <c r="K36" i="1"/>
  <c r="O36" i="1"/>
  <c r="S36" i="1"/>
  <c r="L37" i="1"/>
  <c r="P37" i="1"/>
  <c r="T37" i="1"/>
  <c r="M38" i="1"/>
  <c r="J39" i="1"/>
  <c r="N39" i="1"/>
  <c r="R39" i="1"/>
  <c r="K40" i="1"/>
  <c r="O40" i="1"/>
  <c r="S40" i="1"/>
  <c r="L41" i="1"/>
  <c r="P41" i="1"/>
  <c r="T41" i="1"/>
  <c r="M42" i="1"/>
  <c r="N43" i="1"/>
  <c r="R43" i="1"/>
  <c r="V43" i="1"/>
  <c r="K44" i="1"/>
  <c r="O44" i="1"/>
  <c r="S44" i="1"/>
  <c r="W44" i="1"/>
  <c r="L45" i="1"/>
  <c r="P45" i="1"/>
  <c r="T45" i="1"/>
  <c r="M46" i="1"/>
  <c r="J47" i="1"/>
  <c r="N47" i="1"/>
  <c r="R47" i="1"/>
  <c r="K48" i="1"/>
  <c r="S48" i="1"/>
  <c r="L49" i="1"/>
  <c r="P49" i="1"/>
  <c r="T49" i="1"/>
  <c r="M50" i="1"/>
  <c r="N51" i="1"/>
  <c r="R51" i="1"/>
  <c r="K52" i="1"/>
  <c r="O52" i="1"/>
  <c r="S52" i="1"/>
  <c r="L53" i="1"/>
  <c r="P53" i="1"/>
  <c r="T53" i="1"/>
  <c r="M54" i="1"/>
  <c r="Q54" i="1"/>
  <c r="J55" i="1"/>
  <c r="N55" i="1"/>
  <c r="R55" i="1"/>
  <c r="K56" i="1"/>
  <c r="O56" i="1"/>
  <c r="S56" i="1"/>
  <c r="L57" i="1"/>
  <c r="P57" i="1"/>
  <c r="T57" i="1"/>
  <c r="X57" i="1"/>
  <c r="M58" i="1"/>
  <c r="N59" i="1"/>
  <c r="R59" i="1"/>
  <c r="K60" i="1"/>
  <c r="O60" i="1"/>
  <c r="S60" i="1"/>
  <c r="W60" i="1"/>
  <c r="L61" i="1"/>
  <c r="P61" i="1"/>
  <c r="T61" i="1"/>
  <c r="M62" i="1"/>
  <c r="J63" i="1"/>
  <c r="N63" i="1"/>
  <c r="R63" i="1"/>
  <c r="K64" i="1"/>
  <c r="O64" i="1"/>
  <c r="S64" i="1"/>
  <c r="L65" i="1"/>
  <c r="P65" i="1"/>
  <c r="T65" i="1"/>
  <c r="M66" i="1"/>
  <c r="N67" i="1"/>
  <c r="R67" i="1"/>
  <c r="V67" i="1"/>
  <c r="K68" i="1"/>
  <c r="O68" i="1"/>
  <c r="S68" i="1"/>
  <c r="L69" i="1"/>
  <c r="P69" i="1"/>
  <c r="T69" i="1"/>
  <c r="M70" i="1"/>
  <c r="J71" i="1"/>
  <c r="N71" i="1"/>
  <c r="R71" i="1"/>
  <c r="K72" i="1"/>
  <c r="O72" i="1"/>
  <c r="S72" i="1"/>
  <c r="L73" i="1"/>
  <c r="BJ83" i="1"/>
  <c r="BI83" i="1" s="1"/>
  <c r="P73" i="1"/>
  <c r="T73" i="1"/>
  <c r="X73" i="1"/>
  <c r="M74" i="1"/>
  <c r="N75" i="1"/>
  <c r="R75" i="1"/>
  <c r="K76" i="1"/>
  <c r="O76" i="1"/>
  <c r="S76" i="1"/>
  <c r="W76" i="1"/>
  <c r="L77" i="1"/>
  <c r="P77" i="1"/>
  <c r="T77" i="1"/>
  <c r="M78" i="1"/>
  <c r="J79" i="1"/>
  <c r="N79" i="1"/>
  <c r="R79" i="1"/>
  <c r="V79" i="1"/>
  <c r="K80" i="1"/>
  <c r="O80" i="1"/>
  <c r="S80" i="1"/>
  <c r="L81" i="1"/>
  <c r="P81" i="1"/>
  <c r="T81" i="1"/>
  <c r="M82" i="1"/>
  <c r="N83" i="1"/>
  <c r="R83" i="1"/>
  <c r="K84" i="1"/>
  <c r="O84" i="1"/>
  <c r="L85" i="1"/>
  <c r="P85" i="1"/>
  <c r="T85" i="1"/>
  <c r="M86" i="1"/>
  <c r="J87" i="1"/>
  <c r="N87" i="1"/>
  <c r="R87" i="1"/>
  <c r="V87" i="1"/>
  <c r="K88" i="1"/>
  <c r="O88" i="1"/>
  <c r="S88" i="1"/>
  <c r="L89" i="1"/>
  <c r="P89" i="1"/>
  <c r="T89" i="1"/>
  <c r="X89" i="1"/>
  <c r="M90" i="1"/>
  <c r="N91" i="1"/>
  <c r="R91" i="1"/>
  <c r="V91" i="1"/>
  <c r="K92" i="1"/>
  <c r="O92" i="1"/>
  <c r="S92" i="1"/>
  <c r="W92" i="1"/>
  <c r="L93" i="1"/>
  <c r="P93" i="1"/>
  <c r="M94" i="1"/>
  <c r="J95" i="1"/>
  <c r="N95" i="1"/>
  <c r="R95" i="1"/>
  <c r="K96" i="1"/>
  <c r="O96" i="1"/>
  <c r="S96" i="1"/>
  <c r="L97" i="1"/>
  <c r="P97" i="1"/>
  <c r="T97" i="1"/>
  <c r="M98" i="1"/>
  <c r="N99" i="1"/>
  <c r="R99" i="1"/>
  <c r="K100" i="1"/>
  <c r="O100" i="1"/>
  <c r="S100" i="1"/>
  <c r="L101" i="1"/>
  <c r="P101" i="1"/>
  <c r="T101" i="1"/>
  <c r="M102" i="1"/>
  <c r="J103" i="1"/>
  <c r="R103" i="1"/>
  <c r="V103" i="1"/>
  <c r="K104" i="1"/>
  <c r="O104" i="1"/>
  <c r="S104" i="1"/>
  <c r="L105" i="1"/>
  <c r="P105" i="1"/>
  <c r="X105" i="1"/>
  <c r="M106" i="1"/>
  <c r="V107" i="1"/>
  <c r="Z108" i="1"/>
  <c r="Y108" i="1" s="1"/>
  <c r="M15" i="1"/>
  <c r="Z140" i="1"/>
  <c r="Y140" i="1" s="1"/>
  <c r="AR11" i="1"/>
  <c r="AQ11" i="1" s="1"/>
  <c r="J11" i="1"/>
  <c r="J99" i="1"/>
  <c r="AR99" i="1"/>
  <c r="AQ99" i="1" s="1"/>
  <c r="S13" i="1"/>
  <c r="J91" i="1"/>
  <c r="Z132" i="1"/>
  <c r="Y132" i="1" s="1"/>
  <c r="L66" i="1"/>
  <c r="Z66" i="1"/>
  <c r="Y66" i="1" s="1"/>
  <c r="Z12" i="1"/>
  <c r="Y12" i="1" s="1"/>
  <c r="J12" i="1"/>
  <c r="N12" i="1"/>
  <c r="U15" i="1"/>
  <c r="J147" i="1"/>
  <c r="BJ55" i="1"/>
  <c r="BI55" i="1" s="1"/>
  <c r="BJ75" i="1"/>
  <c r="BI75" i="1" s="1"/>
  <c r="BJ87" i="1"/>
  <c r="BI87" i="1" s="1"/>
  <c r="BJ135" i="1"/>
  <c r="BI135" i="1" s="1"/>
  <c r="X108" i="1"/>
  <c r="K135" i="1"/>
  <c r="O135" i="1"/>
  <c r="U13" i="1"/>
  <c r="K139" i="1"/>
  <c r="AR142" i="1"/>
  <c r="AQ142" i="1" s="1"/>
  <c r="V146" i="1"/>
  <c r="X137" i="1"/>
  <c r="X142" i="1"/>
  <c r="I158" i="4"/>
  <c r="I162" i="4" s="1"/>
  <c r="P10" i="1"/>
  <c r="X10" i="1"/>
  <c r="AR15" i="1"/>
  <c r="AQ15" i="1" s="1"/>
  <c r="AR17" i="1"/>
  <c r="AQ17" i="1" s="1"/>
  <c r="S11" i="1"/>
  <c r="M13" i="1"/>
  <c r="J148" i="1"/>
  <c r="L141" i="1"/>
  <c r="AR136" i="1"/>
  <c r="AQ136" i="1" s="1"/>
  <c r="AR138" i="1"/>
  <c r="AQ138" i="1" s="1"/>
  <c r="AR140" i="1"/>
  <c r="AQ140" i="1" s="1"/>
  <c r="AR144" i="1"/>
  <c r="AQ144" i="1" s="1"/>
  <c r="AR146" i="1"/>
  <c r="AQ146" i="1" s="1"/>
  <c r="BJ137" i="1"/>
  <c r="BI137" i="1" s="1"/>
  <c r="BJ141" i="1"/>
  <c r="BI141" i="1" s="1"/>
  <c r="BJ143" i="1"/>
  <c r="BI143" i="1" s="1"/>
  <c r="BJ145" i="1"/>
  <c r="BI145" i="1" s="1"/>
  <c r="T136" i="1"/>
  <c r="V138" i="1"/>
  <c r="S139" i="1"/>
  <c r="CB140" i="1"/>
  <c r="CA140" i="1" s="1"/>
  <c r="N142" i="1"/>
  <c r="S143" i="1"/>
  <c r="Q145" i="1"/>
  <c r="CB146" i="1"/>
  <c r="CA146" i="1" s="1"/>
  <c r="Z138" i="1"/>
  <c r="Y138" i="1" s="1"/>
  <c r="M130" i="1"/>
  <c r="O128" i="1"/>
  <c r="N127" i="1"/>
  <c r="L125" i="1"/>
  <c r="W124" i="1"/>
  <c r="O124" i="1"/>
  <c r="R123" i="1"/>
  <c r="X121" i="1"/>
  <c r="K120" i="1"/>
  <c r="P117" i="1"/>
  <c r="P113" i="1"/>
  <c r="K112" i="1"/>
  <c r="M110" i="1"/>
  <c r="O109" i="1"/>
  <c r="W109" i="1"/>
  <c r="K113" i="1"/>
  <c r="X114" i="1"/>
  <c r="M115" i="1"/>
  <c r="K121" i="1"/>
  <c r="J124" i="1"/>
  <c r="S125" i="1"/>
  <c r="P126" i="1"/>
  <c r="O129" i="1"/>
  <c r="W129" i="1"/>
  <c r="O133" i="1"/>
  <c r="W133" i="1"/>
  <c r="M109" i="1"/>
  <c r="J110" i="1"/>
  <c r="N110" i="1"/>
  <c r="K111" i="1"/>
  <c r="O111" i="1"/>
  <c r="CB112" i="1"/>
  <c r="CA112" i="1" s="1"/>
  <c r="T112" i="1"/>
  <c r="CB114" i="1"/>
  <c r="CA114" i="1" s="1"/>
  <c r="V114" i="1"/>
  <c r="O115" i="1"/>
  <c r="S115" i="1"/>
  <c r="CB116" i="1"/>
  <c r="CA116" i="1" s="1"/>
  <c r="P116" i="1"/>
  <c r="T116" i="1"/>
  <c r="X116" i="1"/>
  <c r="M117" i="1"/>
  <c r="CB118" i="1"/>
  <c r="CA118" i="1" s="1"/>
  <c r="N118" i="1"/>
  <c r="R118" i="1"/>
  <c r="V118" i="1"/>
  <c r="K119" i="1"/>
  <c r="O119" i="1"/>
  <c r="S119" i="1"/>
  <c r="L120" i="1"/>
  <c r="P120" i="1"/>
  <c r="M121" i="1"/>
  <c r="CB122" i="1"/>
  <c r="CA122" i="1" s="1"/>
  <c r="N122" i="1"/>
  <c r="V122" i="1"/>
  <c r="O123" i="1"/>
  <c r="S123" i="1"/>
  <c r="L124" i="1"/>
  <c r="T124" i="1"/>
  <c r="X124" i="1"/>
  <c r="M125" i="1"/>
  <c r="J126" i="1"/>
  <c r="N126" i="1"/>
  <c r="K127" i="1"/>
  <c r="S127" i="1"/>
  <c r="CB128" i="1"/>
  <c r="CA128" i="1" s="1"/>
  <c r="P128" i="1"/>
  <c r="T128" i="1"/>
  <c r="M129" i="1"/>
  <c r="CB130" i="1"/>
  <c r="CA130" i="1" s="1"/>
  <c r="N130" i="1"/>
  <c r="V130" i="1"/>
  <c r="L132" i="1"/>
  <c r="P132" i="1"/>
  <c r="T132" i="1"/>
  <c r="M133" i="1"/>
  <c r="J140" i="1"/>
  <c r="J128" i="1"/>
  <c r="J122" i="1"/>
  <c r="J114" i="1"/>
  <c r="L112" i="1"/>
  <c r="CB126" i="1"/>
  <c r="CA126" i="1" s="1"/>
  <c r="Z144" i="1"/>
  <c r="Y144" i="1" s="1"/>
  <c r="M143" i="1"/>
  <c r="S141" i="1"/>
  <c r="K137" i="1"/>
  <c r="N136" i="1"/>
  <c r="Z136" i="1"/>
  <c r="Y136" i="1" s="1"/>
  <c r="M135" i="1"/>
  <c r="S133" i="1"/>
  <c r="K133" i="1"/>
  <c r="V132" i="1"/>
  <c r="N132" i="1"/>
  <c r="J132" i="1"/>
  <c r="X130" i="1"/>
  <c r="T130" i="1"/>
  <c r="P130" i="1"/>
  <c r="L130" i="1"/>
  <c r="S129" i="1"/>
  <c r="K129" i="1"/>
  <c r="N128" i="1"/>
  <c r="Z128" i="1"/>
  <c r="Y128" i="1" s="1"/>
  <c r="M127" i="1"/>
  <c r="X126" i="1"/>
  <c r="T126" i="1"/>
  <c r="W125" i="1"/>
  <c r="O125" i="1"/>
  <c r="K125" i="1"/>
  <c r="N124" i="1"/>
  <c r="M123" i="1"/>
  <c r="X122" i="1"/>
  <c r="T122" i="1"/>
  <c r="P122" i="1"/>
  <c r="L122" i="1"/>
  <c r="W121" i="1"/>
  <c r="S121" i="1"/>
  <c r="O121" i="1"/>
  <c r="N120" i="1"/>
  <c r="Z120" i="1"/>
  <c r="Y120" i="1" s="1"/>
  <c r="U119" i="1"/>
  <c r="M119" i="1"/>
  <c r="X118" i="1"/>
  <c r="T118" i="1"/>
  <c r="P118" i="1"/>
  <c r="L118" i="1"/>
  <c r="W117" i="1"/>
  <c r="S117" i="1"/>
  <c r="O117" i="1"/>
  <c r="N116" i="1"/>
  <c r="J116" i="1"/>
  <c r="T114" i="1"/>
  <c r="P114" i="1"/>
  <c r="L114" i="1"/>
  <c r="W113" i="1"/>
  <c r="S113" i="1"/>
  <c r="AR124" i="1"/>
  <c r="AQ124" i="1" s="1"/>
  <c r="CB120" i="1"/>
  <c r="CA120" i="1" s="1"/>
  <c r="L116" i="1"/>
  <c r="J130" i="1"/>
  <c r="O113" i="1"/>
  <c r="N112" i="1"/>
  <c r="Z112" i="1"/>
  <c r="Y112" i="1" s="1"/>
  <c r="U111" i="1"/>
  <c r="M111" i="1"/>
  <c r="X110" i="1"/>
  <c r="T110" i="1"/>
  <c r="P110" i="1"/>
  <c r="S109" i="1"/>
  <c r="K109" i="1"/>
  <c r="L109" i="1"/>
  <c r="P109" i="1"/>
  <c r="T109" i="1"/>
  <c r="J111" i="1"/>
  <c r="N111" i="1"/>
  <c r="R111" i="1"/>
  <c r="V111" i="1"/>
  <c r="O112" i="1"/>
  <c r="S112" i="1"/>
  <c r="L113" i="1"/>
  <c r="T113" i="1"/>
  <c r="M114" i="1"/>
  <c r="J115" i="1"/>
  <c r="N115" i="1"/>
  <c r="K116" i="1"/>
  <c r="O116" i="1"/>
  <c r="L117" i="1"/>
  <c r="T117" i="1"/>
  <c r="M118" i="1"/>
  <c r="J119" i="1"/>
  <c r="N119" i="1"/>
  <c r="R119" i="1"/>
  <c r="V119" i="1"/>
  <c r="O120" i="1"/>
  <c r="S120" i="1"/>
  <c r="L121" i="1"/>
  <c r="T121" i="1"/>
  <c r="N123" i="1"/>
  <c r="V123" i="1"/>
  <c r="K124" i="1"/>
  <c r="S124" i="1"/>
  <c r="P125" i="1"/>
  <c r="T125" i="1"/>
  <c r="M126" i="1"/>
  <c r="J127" i="1"/>
  <c r="K128" i="1"/>
  <c r="S128" i="1"/>
  <c r="L129" i="1"/>
  <c r="P129" i="1"/>
  <c r="T129" i="1"/>
  <c r="O132" i="1"/>
  <c r="S132" i="1"/>
  <c r="L133" i="1"/>
  <c r="P133" i="1"/>
  <c r="T133" i="1"/>
  <c r="J135" i="1"/>
  <c r="N135" i="1"/>
  <c r="R135" i="1"/>
  <c r="V135" i="1"/>
  <c r="P137" i="1"/>
  <c r="M138" i="1"/>
  <c r="O140" i="1"/>
  <c r="W140" i="1"/>
  <c r="K144" i="1"/>
  <c r="W144" i="1"/>
  <c r="L145" i="1"/>
  <c r="X145" i="1"/>
  <c r="M146" i="1"/>
  <c r="BJ146" i="1"/>
  <c r="BI146" i="1" s="1"/>
  <c r="CB109" i="1"/>
  <c r="CA109" i="1" s="1"/>
  <c r="CB111" i="1"/>
  <c r="CA111" i="1" s="1"/>
  <c r="CB113" i="1"/>
  <c r="CA113" i="1" s="1"/>
  <c r="CB115" i="1"/>
  <c r="CA115" i="1" s="1"/>
  <c r="CB119" i="1"/>
  <c r="CA119" i="1" s="1"/>
  <c r="CB121" i="1"/>
  <c r="CA121" i="1" s="1"/>
  <c r="CB123" i="1"/>
  <c r="CA123" i="1" s="1"/>
  <c r="CB125" i="1"/>
  <c r="CA125" i="1" s="1"/>
  <c r="CB127" i="1"/>
  <c r="CA127" i="1" s="1"/>
  <c r="CB129" i="1"/>
  <c r="CA129" i="1" s="1"/>
  <c r="CB131" i="1"/>
  <c r="CA131" i="1" s="1"/>
  <c r="CB133" i="1"/>
  <c r="CA133" i="1" s="1"/>
  <c r="CB135" i="1"/>
  <c r="CA135" i="1" s="1"/>
  <c r="CB141" i="1"/>
  <c r="CA141" i="1" s="1"/>
  <c r="Z123" i="1"/>
  <c r="Y123" i="1" s="1"/>
  <c r="L126" i="1"/>
  <c r="Z114" i="1"/>
  <c r="Y114" i="1" s="1"/>
  <c r="Z122" i="1"/>
  <c r="Y122" i="1" s="1"/>
  <c r="Z130" i="1"/>
  <c r="Y130" i="1" s="1"/>
  <c r="W111" i="1"/>
  <c r="X112" i="1"/>
  <c r="W119" i="1"/>
  <c r="X120" i="1"/>
  <c r="W123" i="1"/>
  <c r="W127" i="1"/>
  <c r="X128" i="1"/>
  <c r="X132" i="1"/>
  <c r="J123" i="1"/>
  <c r="J120" i="1"/>
  <c r="J112" i="1"/>
  <c r="L110" i="1"/>
  <c r="Z118" i="1"/>
  <c r="Y118" i="1" s="1"/>
  <c r="AR115" i="1"/>
  <c r="AQ115" i="1" s="1"/>
  <c r="AS164" i="1"/>
  <c r="BK164" i="1"/>
  <c r="CC164" i="1"/>
  <c r="U109" i="1"/>
  <c r="U117" i="1"/>
  <c r="U121" i="1"/>
  <c r="U125" i="1"/>
  <c r="U129" i="1"/>
  <c r="AR109" i="1"/>
  <c r="AQ109" i="1" s="1"/>
  <c r="AR111" i="1"/>
  <c r="AQ111" i="1" s="1"/>
  <c r="AR113" i="1"/>
  <c r="AQ113" i="1" s="1"/>
  <c r="AR117" i="1"/>
  <c r="AQ117" i="1" s="1"/>
  <c r="AR119" i="1"/>
  <c r="AQ119" i="1" s="1"/>
  <c r="AR121" i="1"/>
  <c r="AQ121" i="1" s="1"/>
  <c r="AR125" i="1"/>
  <c r="AQ125" i="1" s="1"/>
  <c r="AR127" i="1"/>
  <c r="AQ127" i="1" s="1"/>
  <c r="AR129" i="1"/>
  <c r="AQ129" i="1" s="1"/>
  <c r="AR133" i="1"/>
  <c r="AQ133" i="1" s="1"/>
  <c r="Z82" i="1"/>
  <c r="Y82" i="1" s="1"/>
  <c r="L82" i="1"/>
  <c r="L90" i="1"/>
  <c r="L94" i="1"/>
  <c r="AR35" i="1"/>
  <c r="AQ35" i="1" s="1"/>
  <c r="Z106" i="1"/>
  <c r="Y106" i="1" s="1"/>
  <c r="L106" i="1"/>
  <c r="Z104" i="1"/>
  <c r="Y104" i="1" s="1"/>
  <c r="J104" i="1"/>
  <c r="Z102" i="1"/>
  <c r="Y102" i="1" s="1"/>
  <c r="L102" i="1"/>
  <c r="Z100" i="1"/>
  <c r="Y100" i="1" s="1"/>
  <c r="J100" i="1"/>
  <c r="Z98" i="1"/>
  <c r="Y98" i="1" s="1"/>
  <c r="L98" i="1"/>
  <c r="Z96" i="1"/>
  <c r="Y96" i="1" s="1"/>
  <c r="J96" i="1"/>
  <c r="Z92" i="1"/>
  <c r="Y92" i="1" s="1"/>
  <c r="J92" i="1"/>
  <c r="Z88" i="1"/>
  <c r="Y88" i="1" s="1"/>
  <c r="J88" i="1"/>
  <c r="Z86" i="1"/>
  <c r="Y86" i="1" s="1"/>
  <c r="L86" i="1"/>
  <c r="Z84" i="1"/>
  <c r="Y84" i="1" s="1"/>
  <c r="J84" i="1"/>
  <c r="Z80" i="1"/>
  <c r="Y80" i="1" s="1"/>
  <c r="J80" i="1"/>
  <c r="Z78" i="1"/>
  <c r="Y78" i="1" s="1"/>
  <c r="L78" i="1"/>
  <c r="Z76" i="1"/>
  <c r="Y76" i="1" s="1"/>
  <c r="J76" i="1"/>
  <c r="Z72" i="1"/>
  <c r="Y72" i="1" s="1"/>
  <c r="J72" i="1"/>
  <c r="Z70" i="1"/>
  <c r="Y70" i="1" s="1"/>
  <c r="L70" i="1"/>
  <c r="Z68" i="1"/>
  <c r="Y68" i="1" s="1"/>
  <c r="J68" i="1"/>
  <c r="Z64" i="1"/>
  <c r="Y64" i="1" s="1"/>
  <c r="J64" i="1"/>
  <c r="Z62" i="1"/>
  <c r="Y62" i="1" s="1"/>
  <c r="L62" i="1"/>
  <c r="Z60" i="1"/>
  <c r="Y60" i="1" s="1"/>
  <c r="J60" i="1"/>
  <c r="L58" i="1"/>
  <c r="Z58" i="1"/>
  <c r="Y58" i="1" s="1"/>
  <c r="Z56" i="1"/>
  <c r="Y56" i="1" s="1"/>
  <c r="J56" i="1"/>
  <c r="Z54" i="1"/>
  <c r="Y54" i="1" s="1"/>
  <c r="L54" i="1"/>
  <c r="Z52" i="1"/>
  <c r="Y52" i="1" s="1"/>
  <c r="Z50" i="1"/>
  <c r="Y50" i="1" s="1"/>
  <c r="L50" i="1"/>
  <c r="Z48" i="1"/>
  <c r="Y48" i="1" s="1"/>
  <c r="J48" i="1"/>
  <c r="L46" i="1"/>
  <c r="Z46" i="1"/>
  <c r="Y46" i="1" s="1"/>
  <c r="Z44" i="1"/>
  <c r="Y44" i="1" s="1"/>
  <c r="J44" i="1"/>
  <c r="Z42" i="1"/>
  <c r="Y42" i="1" s="1"/>
  <c r="L42" i="1"/>
  <c r="Z40" i="1"/>
  <c r="Y40" i="1" s="1"/>
  <c r="L38" i="1"/>
  <c r="Z38" i="1"/>
  <c r="Y38" i="1" s="1"/>
  <c r="Z36" i="1"/>
  <c r="Y36" i="1" s="1"/>
  <c r="Z32" i="1"/>
  <c r="Y32" i="1" s="1"/>
  <c r="L30" i="1"/>
  <c r="Z30" i="1"/>
  <c r="Y30" i="1" s="1"/>
  <c r="Z28" i="1"/>
  <c r="Y28" i="1" s="1"/>
  <c r="J28" i="1"/>
  <c r="Z24" i="1"/>
  <c r="Y24" i="1" s="1"/>
  <c r="L22" i="1"/>
  <c r="Z22" i="1"/>
  <c r="Y22" i="1" s="1"/>
  <c r="AK158" i="1"/>
  <c r="AK164" i="1" s="1"/>
  <c r="Z20" i="1"/>
  <c r="Y20" i="1" s="1"/>
  <c r="J20" i="1"/>
  <c r="M18" i="1"/>
  <c r="AW158" i="1"/>
  <c r="AW164" i="1" s="1"/>
  <c r="AR19" i="1"/>
  <c r="AQ19" i="1" s="1"/>
  <c r="J19" i="1"/>
  <c r="AR27" i="1"/>
  <c r="AQ27" i="1" s="1"/>
  <c r="J27" i="1"/>
  <c r="AR43" i="1"/>
  <c r="AQ43" i="1" s="1"/>
  <c r="J43" i="1"/>
  <c r="AR51" i="1"/>
  <c r="AQ51" i="1" s="1"/>
  <c r="J51" i="1"/>
  <c r="J59" i="1"/>
  <c r="AR59" i="1"/>
  <c r="AQ59" i="1" s="1"/>
  <c r="AR67" i="1"/>
  <c r="AQ67" i="1" s="1"/>
  <c r="J67" i="1"/>
  <c r="AR75" i="1"/>
  <c r="AQ75" i="1" s="1"/>
  <c r="J75" i="1"/>
  <c r="AR83" i="1"/>
  <c r="AQ83" i="1" s="1"/>
  <c r="J83" i="1"/>
  <c r="AR107" i="1"/>
  <c r="AQ107" i="1" s="1"/>
  <c r="J107" i="1"/>
  <c r="L18" i="1"/>
  <c r="BJ18" i="1"/>
  <c r="BI18" i="1" s="1"/>
  <c r="K21" i="1"/>
  <c r="BM158" i="1"/>
  <c r="BM164" i="1" s="1"/>
  <c r="P22" i="1"/>
  <c r="J24" i="1"/>
  <c r="BJ24" i="1"/>
  <c r="BI24" i="1" s="1"/>
  <c r="O25" i="1"/>
  <c r="T26" i="1"/>
  <c r="N28" i="1"/>
  <c r="S29" i="1"/>
  <c r="M31" i="1"/>
  <c r="L34" i="1"/>
  <c r="BJ34" i="1"/>
  <c r="BI34" i="1" s="1"/>
  <c r="K37" i="1"/>
  <c r="P38" i="1"/>
  <c r="J40" i="1"/>
  <c r="BJ40" i="1"/>
  <c r="BI40" i="1" s="1"/>
  <c r="T42" i="1"/>
  <c r="BJ52" i="1"/>
  <c r="BI52" i="1" s="1"/>
  <c r="N44" i="1"/>
  <c r="O41" i="1"/>
  <c r="U79" i="1"/>
  <c r="W35" i="1"/>
  <c r="X36" i="1"/>
  <c r="W39" i="1"/>
  <c r="X40" i="1"/>
  <c r="W43" i="1"/>
  <c r="X44" i="1"/>
  <c r="W47" i="1"/>
  <c r="X48" i="1"/>
  <c r="W55" i="1"/>
  <c r="X56" i="1"/>
  <c r="W59" i="1"/>
  <c r="W63" i="1"/>
  <c r="X64" i="1"/>
  <c r="W67" i="1"/>
  <c r="X68" i="1"/>
  <c r="W71" i="1"/>
  <c r="X72" i="1"/>
  <c r="W75" i="1"/>
  <c r="X76" i="1"/>
  <c r="W79" i="1"/>
  <c r="X80" i="1"/>
  <c r="W87" i="1"/>
  <c r="X88" i="1"/>
  <c r="W91" i="1"/>
  <c r="W95" i="1"/>
  <c r="X96" i="1"/>
  <c r="W99" i="1"/>
  <c r="X100" i="1"/>
  <c r="W103" i="1"/>
  <c r="X104" i="1"/>
  <c r="W107" i="1"/>
  <c r="U33" i="1"/>
  <c r="U61" i="1"/>
  <c r="U85" i="1"/>
  <c r="U89" i="1"/>
  <c r="U93" i="1"/>
  <c r="U97" i="1"/>
  <c r="AR21" i="1"/>
  <c r="AQ21" i="1" s="1"/>
  <c r="AR23" i="1"/>
  <c r="AQ23" i="1" s="1"/>
  <c r="AR25" i="1"/>
  <c r="AQ25" i="1" s="1"/>
  <c r="AR29" i="1"/>
  <c r="AQ29" i="1" s="1"/>
  <c r="AR31" i="1"/>
  <c r="AQ31" i="1" s="1"/>
  <c r="AR33" i="1"/>
  <c r="AQ33" i="1" s="1"/>
  <c r="AR37" i="1"/>
  <c r="AQ37" i="1" s="1"/>
  <c r="AR39" i="1"/>
  <c r="AQ39" i="1" s="1"/>
  <c r="AR41" i="1"/>
  <c r="AQ41" i="1" s="1"/>
  <c r="AR45" i="1"/>
  <c r="AQ45" i="1" s="1"/>
  <c r="AR47" i="1"/>
  <c r="AQ47" i="1" s="1"/>
  <c r="AR49" i="1"/>
  <c r="AQ49" i="1" s="1"/>
  <c r="AR53" i="1"/>
  <c r="AQ53" i="1" s="1"/>
  <c r="AR55" i="1"/>
  <c r="AQ55" i="1" s="1"/>
  <c r="AR57" i="1"/>
  <c r="AQ57" i="1" s="1"/>
  <c r="AR61" i="1"/>
  <c r="AQ61" i="1" s="1"/>
  <c r="AR63" i="1"/>
  <c r="AQ63" i="1" s="1"/>
  <c r="AR65" i="1"/>
  <c r="AQ65" i="1" s="1"/>
  <c r="AR69" i="1"/>
  <c r="AQ69" i="1" s="1"/>
  <c r="AR71" i="1"/>
  <c r="AQ71" i="1" s="1"/>
  <c r="AR73" i="1"/>
  <c r="AQ73" i="1" s="1"/>
  <c r="AR77" i="1"/>
  <c r="AQ77" i="1" s="1"/>
  <c r="AR79" i="1"/>
  <c r="AQ79" i="1" s="1"/>
  <c r="AR81" i="1"/>
  <c r="AQ81" i="1" s="1"/>
  <c r="AR85" i="1"/>
  <c r="AQ85" i="1" s="1"/>
  <c r="AR87" i="1"/>
  <c r="AQ87" i="1" s="1"/>
  <c r="AR89" i="1"/>
  <c r="AQ89" i="1" s="1"/>
  <c r="AR93" i="1"/>
  <c r="AQ93" i="1" s="1"/>
  <c r="AR95" i="1"/>
  <c r="AQ95" i="1" s="1"/>
  <c r="AR97" i="1"/>
  <c r="AQ97" i="1" s="1"/>
  <c r="AR101" i="1"/>
  <c r="AQ101" i="1" s="1"/>
  <c r="AR103" i="1"/>
  <c r="AQ103" i="1" s="1"/>
  <c r="AR105" i="1"/>
  <c r="AQ105" i="1" s="1"/>
  <c r="U135" i="1"/>
  <c r="AE158" i="1"/>
  <c r="AE164" i="1" s="1"/>
  <c r="T145" i="1"/>
  <c r="P145" i="1"/>
  <c r="S144" i="1"/>
  <c r="O144" i="1"/>
  <c r="R143" i="1"/>
  <c r="N143" i="1"/>
  <c r="J143" i="1"/>
  <c r="M142" i="1"/>
  <c r="X141" i="1"/>
  <c r="T141" i="1"/>
  <c r="P141" i="1"/>
  <c r="S140" i="1"/>
  <c r="K140" i="1"/>
  <c r="N139" i="1"/>
  <c r="J139" i="1"/>
  <c r="T137" i="1"/>
  <c r="L137" i="1"/>
  <c r="W136" i="1"/>
  <c r="S136" i="1"/>
  <c r="O136" i="1"/>
  <c r="K136" i="1"/>
  <c r="O137" i="1"/>
  <c r="S137" i="1"/>
  <c r="W137" i="1"/>
  <c r="L138" i="1"/>
  <c r="P138" i="1"/>
  <c r="T138" i="1"/>
  <c r="X138" i="1"/>
  <c r="M139" i="1"/>
  <c r="U139" i="1"/>
  <c r="N140" i="1"/>
  <c r="K141" i="1"/>
  <c r="O141" i="1"/>
  <c r="W141" i="1"/>
  <c r="L142" i="1"/>
  <c r="P142" i="1"/>
  <c r="T142" i="1"/>
  <c r="N144" i="1"/>
  <c r="V144" i="1"/>
  <c r="K145" i="1"/>
  <c r="O145" i="1"/>
  <c r="S145" i="1"/>
  <c r="W145" i="1"/>
  <c r="P146" i="1"/>
  <c r="T146" i="1"/>
  <c r="X146" i="1"/>
  <c r="BR158" i="1"/>
  <c r="BR164" i="1" s="1"/>
  <c r="BV158" i="1"/>
  <c r="BV164" i="1" s="1"/>
  <c r="BO158" i="1"/>
  <c r="BO164" i="1" s="1"/>
  <c r="BP158" i="1"/>
  <c r="BP164" i="1" s="1"/>
  <c r="BQ158" i="1"/>
  <c r="BQ164" i="1" s="1"/>
  <c r="BU158" i="1"/>
  <c r="BU164" i="1" s="1"/>
  <c r="BJ139" i="1"/>
  <c r="BI139" i="1" s="1"/>
  <c r="W135" i="1"/>
  <c r="CB136" i="1"/>
  <c r="CA136" i="1" s="1"/>
  <c r="P136" i="1"/>
  <c r="X136" i="1"/>
  <c r="M137" i="1"/>
  <c r="CB138" i="1"/>
  <c r="CA138" i="1" s="1"/>
  <c r="N138" i="1"/>
  <c r="O139" i="1"/>
  <c r="W139" i="1"/>
  <c r="L140" i="1"/>
  <c r="P140" i="1"/>
  <c r="T140" i="1"/>
  <c r="X140" i="1"/>
  <c r="M141" i="1"/>
  <c r="J142" i="1"/>
  <c r="V142" i="1"/>
  <c r="K143" i="1"/>
  <c r="O143" i="1"/>
  <c r="W143" i="1"/>
  <c r="CB144" i="1"/>
  <c r="CA144" i="1" s="1"/>
  <c r="T144" i="1"/>
  <c r="X144" i="1"/>
  <c r="M145" i="1"/>
  <c r="J146" i="1"/>
  <c r="N146" i="1"/>
  <c r="AR135" i="1"/>
  <c r="AQ135" i="1" s="1"/>
  <c r="L146" i="1"/>
  <c r="J144" i="1"/>
  <c r="L136" i="1"/>
  <c r="R139" i="1"/>
  <c r="CE158" i="1"/>
  <c r="CE164" i="1" s="1"/>
  <c r="CI158" i="1"/>
  <c r="CI164" i="1" s="1"/>
  <c r="CM158" i="1"/>
  <c r="CM164" i="1" s="1"/>
  <c r="CF158" i="1"/>
  <c r="CF164" i="1" s="1"/>
  <c r="CJ158" i="1"/>
  <c r="CJ164" i="1" s="1"/>
  <c r="CG158" i="1"/>
  <c r="CG164" i="1" s="1"/>
  <c r="CB137" i="1"/>
  <c r="CA137" i="1" s="1"/>
  <c r="CB139" i="1"/>
  <c r="CA139" i="1" s="1"/>
  <c r="CB143" i="1"/>
  <c r="CA143" i="1" s="1"/>
  <c r="CB145" i="1"/>
  <c r="CA145" i="1" s="1"/>
  <c r="CD158" i="1"/>
  <c r="CD164" i="1" s="1"/>
  <c r="J138" i="1"/>
  <c r="CB142" i="1"/>
  <c r="CA142" i="1" s="1"/>
  <c r="U137" i="1"/>
  <c r="CH158" i="1"/>
  <c r="CH164" i="1" s="1"/>
  <c r="L144" i="1"/>
  <c r="J136" i="1"/>
  <c r="AU158" i="1"/>
  <c r="AU164" i="1" s="1"/>
  <c r="AY158" i="1"/>
  <c r="AY164" i="1" s="1"/>
  <c r="BC158" i="1"/>
  <c r="BC164" i="1" s="1"/>
  <c r="AV158" i="1"/>
  <c r="AV164" i="1" s="1"/>
  <c r="AZ158" i="1"/>
  <c r="AZ164" i="1" s="1"/>
  <c r="AT158" i="1"/>
  <c r="AT164" i="1" s="1"/>
  <c r="AX158" i="1"/>
  <c r="AX164" i="1" s="1"/>
  <c r="AR137" i="1"/>
  <c r="AQ137" i="1" s="1"/>
  <c r="AR141" i="1"/>
  <c r="AQ141" i="1" s="1"/>
  <c r="AR143" i="1"/>
  <c r="AQ143" i="1" s="1"/>
  <c r="AR145" i="1"/>
  <c r="AQ145" i="1" s="1"/>
  <c r="CN158" i="1"/>
  <c r="CN164" i="1" s="1"/>
  <c r="BD158" i="1"/>
  <c r="BD164" i="1" s="1"/>
  <c r="CL158" i="1"/>
  <c r="CL164" i="1" s="1"/>
  <c r="R146" i="1"/>
  <c r="R107" i="1"/>
  <c r="R115" i="1"/>
  <c r="R127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88" i="1"/>
  <c r="R84" i="1"/>
  <c r="R80" i="1"/>
  <c r="R76" i="1"/>
  <c r="R72" i="1"/>
  <c r="R68" i="1"/>
  <c r="R64" i="1"/>
  <c r="R60" i="1"/>
  <c r="R56" i="1"/>
  <c r="R48" i="1"/>
  <c r="R40" i="1"/>
  <c r="R36" i="1"/>
  <c r="R28" i="1"/>
  <c r="R24" i="1"/>
  <c r="R20" i="1"/>
  <c r="R12" i="1"/>
  <c r="R44" i="1"/>
  <c r="R52" i="1"/>
  <c r="R92" i="1"/>
  <c r="R14" i="1"/>
  <c r="R18" i="1"/>
  <c r="R22" i="1"/>
  <c r="R30" i="1"/>
  <c r="R34" i="1"/>
  <c r="R46" i="1"/>
  <c r="R54" i="1"/>
  <c r="R58" i="1"/>
  <c r="R66" i="1"/>
  <c r="R70" i="1"/>
  <c r="R94" i="1"/>
  <c r="R102" i="1"/>
  <c r="R110" i="1"/>
  <c r="R138" i="1"/>
  <c r="R26" i="1"/>
  <c r="R38" i="1"/>
  <c r="R42" i="1"/>
  <c r="R62" i="1"/>
  <c r="R74" i="1"/>
  <c r="R82" i="1"/>
  <c r="R90" i="1"/>
  <c r="R106" i="1"/>
  <c r="R114" i="1"/>
  <c r="R122" i="1"/>
  <c r="R126" i="1"/>
  <c r="R130" i="1"/>
  <c r="R142" i="1"/>
  <c r="BT158" i="1"/>
  <c r="BT164" i="1" s="1"/>
  <c r="R86" i="1"/>
  <c r="BB158" i="1"/>
  <c r="BB164" i="1" s="1"/>
  <c r="R16" i="1"/>
  <c r="R32" i="1"/>
  <c r="V158" i="2"/>
  <c r="V12" i="1"/>
  <c r="V16" i="1"/>
  <c r="V24" i="1"/>
  <c r="V28" i="1"/>
  <c r="V40" i="1"/>
  <c r="V44" i="1"/>
  <c r="V48" i="1"/>
  <c r="V52" i="1"/>
  <c r="V56" i="1"/>
  <c r="V60" i="1"/>
  <c r="V64" i="1"/>
  <c r="V68" i="1"/>
  <c r="V72" i="1"/>
  <c r="V80" i="1"/>
  <c r="V96" i="1"/>
  <c r="V100" i="1"/>
  <c r="V104" i="1"/>
  <c r="V108" i="1"/>
  <c r="V112" i="1"/>
  <c r="V116" i="1"/>
  <c r="V120" i="1"/>
  <c r="V124" i="1"/>
  <c r="V128" i="1"/>
  <c r="V136" i="1"/>
  <c r="V140" i="1"/>
  <c r="V15" i="1"/>
  <c r="V19" i="1"/>
  <c r="V23" i="1"/>
  <c r="V27" i="1"/>
  <c r="V31" i="1"/>
  <c r="V35" i="1"/>
  <c r="V39" i="1"/>
  <c r="V47" i="1"/>
  <c r="V51" i="1"/>
  <c r="V55" i="1"/>
  <c r="V59" i="1"/>
  <c r="V63" i="1"/>
  <c r="V71" i="1"/>
  <c r="V75" i="1"/>
  <c r="V83" i="1"/>
  <c r="V95" i="1"/>
  <c r="V99" i="1"/>
  <c r="V115" i="1"/>
  <c r="V127" i="1"/>
  <c r="V139" i="1"/>
  <c r="V143" i="1"/>
  <c r="V147" i="1"/>
  <c r="BF158" i="1"/>
  <c r="BF164" i="1" s="1"/>
  <c r="V11" i="1"/>
  <c r="CP158" i="1"/>
  <c r="CP164" i="1" s="1"/>
  <c r="BX158" i="1"/>
  <c r="BX164" i="1" s="1"/>
  <c r="V20" i="1"/>
  <c r="V36" i="1"/>
  <c r="U22" i="1"/>
  <c r="U158" i="2"/>
  <c r="BE158" i="1"/>
  <c r="BE164" i="1" s="1"/>
  <c r="U35" i="1"/>
  <c r="U63" i="1"/>
  <c r="U95" i="1"/>
  <c r="U107" i="1"/>
  <c r="U123" i="1"/>
  <c r="U19" i="1"/>
  <c r="U27" i="1"/>
  <c r="U43" i="1"/>
  <c r="U47" i="1"/>
  <c r="U59" i="1"/>
  <c r="U75" i="1"/>
  <c r="U91" i="1"/>
  <c r="U115" i="1"/>
  <c r="U127" i="1"/>
  <c r="U158" i="4"/>
  <c r="U14" i="1"/>
  <c r="U146" i="1"/>
  <c r="U83" i="1"/>
  <c r="U143" i="1"/>
  <c r="U18" i="1"/>
  <c r="U26" i="1"/>
  <c r="U30" i="1"/>
  <c r="U34" i="1"/>
  <c r="U38" i="1"/>
  <c r="U42" i="1"/>
  <c r="U46" i="1"/>
  <c r="U50" i="1"/>
  <c r="U54" i="1"/>
  <c r="U58" i="1"/>
  <c r="U62" i="1"/>
  <c r="U66" i="1"/>
  <c r="U70" i="1"/>
  <c r="U74" i="1"/>
  <c r="U78" i="1"/>
  <c r="U82" i="1"/>
  <c r="U86" i="1"/>
  <c r="U90" i="1"/>
  <c r="U94" i="1"/>
  <c r="U98" i="1"/>
  <c r="U102" i="1"/>
  <c r="U106" i="1"/>
  <c r="U110" i="1"/>
  <c r="U114" i="1"/>
  <c r="U118" i="1"/>
  <c r="U122" i="1"/>
  <c r="U126" i="1"/>
  <c r="U138" i="1"/>
  <c r="U142" i="1"/>
  <c r="BW158" i="1"/>
  <c r="BW164" i="1" s="1"/>
  <c r="U25" i="1"/>
  <c r="U29" i="1"/>
  <c r="U37" i="1"/>
  <c r="U45" i="1"/>
  <c r="U49" i="1"/>
  <c r="U53" i="1"/>
  <c r="U69" i="1"/>
  <c r="U73" i="1"/>
  <c r="U81" i="1"/>
  <c r="U101" i="1"/>
  <c r="U105" i="1"/>
  <c r="U113" i="1"/>
  <c r="U133" i="1"/>
  <c r="U141" i="1"/>
  <c r="U145" i="1"/>
  <c r="CO158" i="1"/>
  <c r="CO164" i="1" s="1"/>
  <c r="U10" i="1"/>
  <c r="U23" i="1"/>
  <c r="U39" i="1"/>
  <c r="Q158" i="2"/>
  <c r="Q162" i="2" s="1"/>
  <c r="Q17" i="1"/>
  <c r="Q21" i="1"/>
  <c r="Q25" i="1"/>
  <c r="Q29" i="1"/>
  <c r="Q33" i="1"/>
  <c r="Q37" i="1"/>
  <c r="Q45" i="1"/>
  <c r="Q49" i="1"/>
  <c r="Q53" i="1"/>
  <c r="Q57" i="1"/>
  <c r="Q61" i="1"/>
  <c r="Q69" i="1"/>
  <c r="Q73" i="1"/>
  <c r="Q77" i="1"/>
  <c r="Q81" i="1"/>
  <c r="Q85" i="1"/>
  <c r="Q89" i="1"/>
  <c r="Q97" i="1"/>
  <c r="Q101" i="1"/>
  <c r="Q105" i="1"/>
  <c r="Q109" i="1"/>
  <c r="Q113" i="1"/>
  <c r="Q117" i="1"/>
  <c r="Q121" i="1"/>
  <c r="Q125" i="1"/>
  <c r="Q129" i="1"/>
  <c r="Q133" i="1"/>
  <c r="Q137" i="1"/>
  <c r="Q141" i="1"/>
  <c r="BA158" i="1"/>
  <c r="BA164" i="1" s="1"/>
  <c r="Q158" i="4"/>
  <c r="Q162" i="4" s="1"/>
  <c r="Q14" i="1"/>
  <c r="Q22" i="1"/>
  <c r="Q26" i="1"/>
  <c r="Q34" i="1"/>
  <c r="Q62" i="1"/>
  <c r="Q66" i="1"/>
  <c r="Q70" i="1"/>
  <c r="Q94" i="1"/>
  <c r="Q110" i="1"/>
  <c r="Q114" i="1"/>
  <c r="Q122" i="1"/>
  <c r="Q11" i="1"/>
  <c r="Q47" i="1"/>
  <c r="Q83" i="1"/>
  <c r="Q107" i="1"/>
  <c r="Q123" i="1"/>
  <c r="Q10" i="1"/>
  <c r="Q18" i="1"/>
  <c r="Q30" i="1"/>
  <c r="Q38" i="1"/>
  <c r="Q42" i="1"/>
  <c r="Q46" i="1"/>
  <c r="Q50" i="1"/>
  <c r="Q58" i="1"/>
  <c r="Q74" i="1"/>
  <c r="Q78" i="1"/>
  <c r="Q82" i="1"/>
  <c r="Q86" i="1"/>
  <c r="Q90" i="1"/>
  <c r="Q98" i="1"/>
  <c r="Q102" i="1"/>
  <c r="Q106" i="1"/>
  <c r="Q118" i="1"/>
  <c r="Q126" i="1"/>
  <c r="Q130" i="1"/>
  <c r="Q138" i="1"/>
  <c r="Q142" i="1"/>
  <c r="Q146" i="1"/>
  <c r="Q15" i="1"/>
  <c r="Q23" i="1"/>
  <c r="Q27" i="1"/>
  <c r="Q31" i="1"/>
  <c r="Q39" i="1"/>
  <c r="Q43" i="1"/>
  <c r="Q51" i="1"/>
  <c r="Q59" i="1"/>
  <c r="Q63" i="1"/>
  <c r="Q67" i="1"/>
  <c r="Q71" i="1"/>
  <c r="Q75" i="1"/>
  <c r="Q79" i="1"/>
  <c r="Q87" i="1"/>
  <c r="Q91" i="1"/>
  <c r="Q99" i="1"/>
  <c r="Q103" i="1"/>
  <c r="Q111" i="1"/>
  <c r="Q115" i="1"/>
  <c r="Q119" i="1"/>
  <c r="Q127" i="1"/>
  <c r="Q135" i="1"/>
  <c r="Q139" i="1"/>
  <c r="Q143" i="1"/>
  <c r="Q147" i="1"/>
  <c r="CK158" i="1"/>
  <c r="CK164" i="1" s="1"/>
  <c r="BS158" i="1"/>
  <c r="BS164" i="1" s="1"/>
  <c r="Q19" i="1"/>
  <c r="Q35" i="1"/>
  <c r="CR158" i="1"/>
  <c r="CR164" i="1" s="1"/>
  <c r="CQ158" i="1"/>
  <c r="CQ164" i="1" s="1"/>
  <c r="BY158" i="1"/>
  <c r="BY164" i="1" s="1"/>
  <c r="BZ158" i="1"/>
  <c r="BZ164" i="1" s="1"/>
  <c r="W36" i="1"/>
  <c r="X37" i="1"/>
  <c r="W40" i="1"/>
  <c r="X41" i="1"/>
  <c r="X45" i="1"/>
  <c r="W48" i="1"/>
  <c r="X49" i="1"/>
  <c r="W52" i="1"/>
  <c r="X53" i="1"/>
  <c r="W56" i="1"/>
  <c r="X61" i="1"/>
  <c r="W64" i="1"/>
  <c r="X65" i="1"/>
  <c r="W68" i="1"/>
  <c r="X69" i="1"/>
  <c r="W72" i="1"/>
  <c r="X77" i="1"/>
  <c r="W80" i="1"/>
  <c r="X81" i="1"/>
  <c r="W84" i="1"/>
  <c r="X85" i="1"/>
  <c r="W88" i="1"/>
  <c r="X93" i="1"/>
  <c r="W96" i="1"/>
  <c r="X97" i="1"/>
  <c r="W100" i="1"/>
  <c r="X101" i="1"/>
  <c r="W104" i="1"/>
  <c r="X109" i="1"/>
  <c r="W112" i="1"/>
  <c r="X113" i="1"/>
  <c r="W116" i="1"/>
  <c r="X117" i="1"/>
  <c r="W120" i="1"/>
  <c r="X125" i="1"/>
  <c r="W128" i="1"/>
  <c r="X129" i="1"/>
  <c r="W132" i="1"/>
  <c r="X133" i="1"/>
  <c r="BH158" i="1"/>
  <c r="X14" i="1"/>
  <c r="W17" i="1"/>
  <c r="X30" i="1"/>
  <c r="W33" i="1"/>
  <c r="X12" i="1"/>
  <c r="AP158" i="1"/>
  <c r="AA164" i="1"/>
  <c r="Z10" i="1"/>
  <c r="Y10" i="1" s="1"/>
  <c r="M10" i="1"/>
  <c r="L10" i="1"/>
  <c r="AD158" i="1"/>
  <c r="AD164" i="1" s="1"/>
  <c r="O10" i="1"/>
  <c r="CB11" i="1"/>
  <c r="CA11" i="1" s="1"/>
  <c r="BL158" i="1"/>
  <c r="BL164" i="1" s="1"/>
  <c r="W10" i="1"/>
  <c r="BN158" i="1"/>
  <c r="BN164" i="1" s="1"/>
  <c r="S10" i="1"/>
  <c r="AR13" i="1"/>
  <c r="AQ13" i="1" s="1"/>
  <c r="X147" i="1"/>
  <c r="T147" i="1"/>
  <c r="P147" i="1"/>
  <c r="W146" i="1"/>
  <c r="S146" i="1"/>
  <c r="O146" i="1"/>
  <c r="K146" i="1"/>
  <c r="V145" i="1"/>
  <c r="R145" i="1"/>
  <c r="N145" i="1"/>
  <c r="U144" i="1"/>
  <c r="Q144" i="1"/>
  <c r="M144" i="1"/>
  <c r="X143" i="1"/>
  <c r="T143" i="1"/>
  <c r="P143" i="1"/>
  <c r="W142" i="1"/>
  <c r="S142" i="1"/>
  <c r="O142" i="1"/>
  <c r="K142" i="1"/>
  <c r="V141" i="1"/>
  <c r="R141" i="1"/>
  <c r="N141" i="1"/>
  <c r="U140" i="1"/>
  <c r="Q140" i="1"/>
  <c r="M140" i="1"/>
  <c r="X139" i="1"/>
  <c r="T139" i="1"/>
  <c r="P139" i="1"/>
  <c r="W138" i="1"/>
  <c r="S138" i="1"/>
  <c r="O138" i="1"/>
  <c r="K138" i="1"/>
  <c r="V137" i="1"/>
  <c r="R137" i="1"/>
  <c r="N137" i="1"/>
  <c r="U136" i="1"/>
  <c r="Q136" i="1"/>
  <c r="M136" i="1"/>
  <c r="X135" i="1"/>
  <c r="T135" i="1"/>
  <c r="P135" i="1"/>
  <c r="V133" i="1"/>
  <c r="R133" i="1"/>
  <c r="N133" i="1"/>
  <c r="U132" i="1"/>
  <c r="Q132" i="1"/>
  <c r="M132" i="1"/>
  <c r="W130" i="1"/>
  <c r="S130" i="1"/>
  <c r="O130" i="1"/>
  <c r="K130" i="1"/>
  <c r="V129" i="1"/>
  <c r="R129" i="1"/>
  <c r="N129" i="1"/>
  <c r="U128" i="1"/>
  <c r="Q128" i="1"/>
  <c r="M128" i="1"/>
  <c r="X127" i="1"/>
  <c r="T127" i="1"/>
  <c r="P127" i="1"/>
  <c r="W126" i="1"/>
  <c r="S126" i="1"/>
  <c r="O126" i="1"/>
  <c r="K126" i="1"/>
  <c r="V125" i="1"/>
  <c r="R125" i="1"/>
  <c r="N125" i="1"/>
  <c r="U124" i="1"/>
  <c r="Q124" i="1"/>
  <c r="M124" i="1"/>
  <c r="X123" i="1"/>
  <c r="T123" i="1"/>
  <c r="P123" i="1"/>
  <c r="W122" i="1"/>
  <c r="S122" i="1"/>
  <c r="O122" i="1"/>
  <c r="K122" i="1"/>
  <c r="V121" i="1"/>
  <c r="R121" i="1"/>
  <c r="N121" i="1"/>
  <c r="U120" i="1"/>
  <c r="Q120" i="1"/>
  <c r="M120" i="1"/>
  <c r="X119" i="1"/>
  <c r="T119" i="1"/>
  <c r="P119" i="1"/>
  <c r="W118" i="1"/>
  <c r="S118" i="1"/>
  <c r="O118" i="1"/>
  <c r="K118" i="1"/>
  <c r="V117" i="1"/>
  <c r="R117" i="1"/>
  <c r="N117" i="1"/>
  <c r="U116" i="1"/>
  <c r="Q116" i="1"/>
  <c r="M116" i="1"/>
  <c r="X115" i="1"/>
  <c r="T115" i="1"/>
  <c r="P115" i="1"/>
  <c r="W114" i="1"/>
  <c r="S114" i="1"/>
  <c r="O114" i="1"/>
  <c r="K114" i="1"/>
  <c r="V113" i="1"/>
  <c r="R113" i="1"/>
  <c r="N113" i="1"/>
  <c r="U112" i="1"/>
  <c r="Q112" i="1"/>
  <c r="M112" i="1"/>
  <c r="X111" i="1"/>
  <c r="T111" i="1"/>
  <c r="P111" i="1"/>
  <c r="W110" i="1"/>
  <c r="S110" i="1"/>
  <c r="O110" i="1"/>
  <c r="K110" i="1"/>
  <c r="V109" i="1"/>
  <c r="R109" i="1"/>
  <c r="N109" i="1"/>
  <c r="U108" i="1"/>
  <c r="Q108" i="1"/>
  <c r="M108" i="1"/>
  <c r="X107" i="1"/>
  <c r="T107" i="1"/>
  <c r="P107" i="1"/>
  <c r="W106" i="1"/>
  <c r="S106" i="1"/>
  <c r="O106" i="1"/>
  <c r="K106" i="1"/>
  <c r="V105" i="1"/>
  <c r="R105" i="1"/>
  <c r="N105" i="1"/>
  <c r="U104" i="1"/>
  <c r="Q104" i="1"/>
  <c r="M104" i="1"/>
  <c r="X103" i="1"/>
  <c r="T103" i="1"/>
  <c r="P103" i="1"/>
  <c r="W102" i="1"/>
  <c r="S102" i="1"/>
  <c r="O102" i="1"/>
  <c r="K102" i="1"/>
  <c r="V101" i="1"/>
  <c r="R101" i="1"/>
  <c r="N101" i="1"/>
  <c r="U100" i="1"/>
  <c r="Q100" i="1"/>
  <c r="M100" i="1"/>
  <c r="X99" i="1"/>
  <c r="T99" i="1"/>
  <c r="P99" i="1"/>
  <c r="W98" i="1"/>
  <c r="S98" i="1"/>
  <c r="O98" i="1"/>
  <c r="K98" i="1"/>
  <c r="V97" i="1"/>
  <c r="R97" i="1"/>
  <c r="N97" i="1"/>
  <c r="U96" i="1"/>
  <c r="Q96" i="1"/>
  <c r="M96" i="1"/>
  <c r="X95" i="1"/>
  <c r="T95" i="1"/>
  <c r="P95" i="1"/>
  <c r="W94" i="1"/>
  <c r="S94" i="1"/>
  <c r="O94" i="1"/>
  <c r="K94" i="1"/>
  <c r="V93" i="1"/>
  <c r="R93" i="1"/>
  <c r="N93" i="1"/>
  <c r="U92" i="1"/>
  <c r="Q92" i="1"/>
  <c r="M92" i="1"/>
  <c r="X91" i="1"/>
  <c r="T91" i="1"/>
  <c r="P91" i="1"/>
  <c r="W90" i="1"/>
  <c r="S90" i="1"/>
  <c r="O90" i="1"/>
  <c r="K90" i="1"/>
  <c r="V89" i="1"/>
  <c r="R89" i="1"/>
  <c r="N89" i="1"/>
  <c r="U88" i="1"/>
  <c r="K10" i="1"/>
  <c r="BG158" i="1"/>
  <c r="Q88" i="1"/>
  <c r="M88" i="1"/>
  <c r="X87" i="1"/>
  <c r="T87" i="1"/>
  <c r="P87" i="1"/>
  <c r="L87" i="1"/>
  <c r="W86" i="1"/>
  <c r="S86" i="1"/>
  <c r="O86" i="1"/>
  <c r="K86" i="1"/>
  <c r="V85" i="1"/>
  <c r="R85" i="1"/>
  <c r="N85" i="1"/>
  <c r="U84" i="1"/>
  <c r="Q84" i="1"/>
  <c r="M84" i="1"/>
  <c r="X83" i="1"/>
  <c r="T83" i="1"/>
  <c r="P83" i="1"/>
  <c r="W82" i="1"/>
  <c r="S82" i="1"/>
  <c r="O82" i="1"/>
  <c r="K82" i="1"/>
  <c r="V81" i="1"/>
  <c r="R81" i="1"/>
  <c r="N81" i="1"/>
  <c r="U80" i="1"/>
  <c r="Q80" i="1"/>
  <c r="M80" i="1"/>
  <c r="X79" i="1"/>
  <c r="T79" i="1"/>
  <c r="P79" i="1"/>
  <c r="W78" i="1"/>
  <c r="S78" i="1"/>
  <c r="O78" i="1"/>
  <c r="K78" i="1"/>
  <c r="V77" i="1"/>
  <c r="R77" i="1"/>
  <c r="N77" i="1"/>
  <c r="U76" i="1"/>
  <c r="Q76" i="1"/>
  <c r="M76" i="1"/>
  <c r="X75" i="1"/>
  <c r="T75" i="1"/>
  <c r="P75" i="1"/>
  <c r="W74" i="1"/>
  <c r="S74" i="1"/>
  <c r="O74" i="1"/>
  <c r="K74" i="1"/>
  <c r="V73" i="1"/>
  <c r="R73" i="1"/>
  <c r="N73" i="1"/>
  <c r="U72" i="1"/>
  <c r="Q72" i="1"/>
  <c r="M72" i="1"/>
  <c r="X71" i="1"/>
  <c r="T71" i="1"/>
  <c r="P71" i="1"/>
  <c r="W70" i="1"/>
  <c r="S70" i="1"/>
  <c r="O70" i="1"/>
  <c r="K70" i="1"/>
  <c r="V69" i="1"/>
  <c r="R69" i="1"/>
  <c r="N69" i="1"/>
  <c r="U68" i="1"/>
  <c r="Q68" i="1"/>
  <c r="M68" i="1"/>
  <c r="X67" i="1"/>
  <c r="T67" i="1"/>
  <c r="P67" i="1"/>
  <c r="W66" i="1"/>
  <c r="S66" i="1"/>
  <c r="O66" i="1"/>
  <c r="K66" i="1"/>
  <c r="V65" i="1"/>
  <c r="R65" i="1"/>
  <c r="N65" i="1"/>
  <c r="U64" i="1"/>
  <c r="Q64" i="1"/>
  <c r="M64" i="1"/>
  <c r="X63" i="1"/>
  <c r="T63" i="1"/>
  <c r="P63" i="1"/>
  <c r="W62" i="1"/>
  <c r="S62" i="1"/>
  <c r="O62" i="1"/>
  <c r="K62" i="1"/>
  <c r="V61" i="1"/>
  <c r="R61" i="1"/>
  <c r="N61" i="1"/>
  <c r="U60" i="1"/>
  <c r="Q60" i="1"/>
  <c r="M60" i="1"/>
  <c r="X59" i="1"/>
  <c r="T59" i="1"/>
  <c r="P59" i="1"/>
  <c r="W58" i="1"/>
  <c r="S58" i="1"/>
  <c r="O58" i="1"/>
  <c r="K58" i="1"/>
  <c r="V57" i="1"/>
  <c r="R57" i="1"/>
  <c r="N57" i="1"/>
  <c r="U56" i="1"/>
  <c r="Q56" i="1"/>
  <c r="M56" i="1"/>
  <c r="X55" i="1"/>
  <c r="T55" i="1"/>
  <c r="P55" i="1"/>
  <c r="W54" i="1"/>
  <c r="S54" i="1"/>
  <c r="O54" i="1"/>
  <c r="K54" i="1"/>
  <c r="V53" i="1"/>
  <c r="R53" i="1"/>
  <c r="N53" i="1"/>
  <c r="U52" i="1"/>
  <c r="Q52" i="1"/>
  <c r="M52" i="1"/>
  <c r="X51" i="1"/>
  <c r="T51" i="1"/>
  <c r="P51" i="1"/>
  <c r="W50" i="1"/>
  <c r="S50" i="1"/>
  <c r="O50" i="1"/>
  <c r="K50" i="1"/>
  <c r="V49" i="1"/>
  <c r="R49" i="1"/>
  <c r="N49" i="1"/>
  <c r="U48" i="1"/>
  <c r="Q48" i="1"/>
  <c r="M48" i="1"/>
  <c r="X47" i="1"/>
  <c r="T47" i="1"/>
  <c r="P47" i="1"/>
  <c r="W46" i="1"/>
  <c r="S46" i="1"/>
  <c r="O46" i="1"/>
  <c r="K46" i="1"/>
  <c r="V45" i="1"/>
  <c r="R45" i="1"/>
  <c r="N45" i="1"/>
  <c r="U44" i="1"/>
  <c r="Q44" i="1"/>
  <c r="M44" i="1"/>
  <c r="X43" i="1"/>
  <c r="T43" i="1"/>
  <c r="P43" i="1"/>
  <c r="W42" i="1"/>
  <c r="S42" i="1"/>
  <c r="O42" i="1"/>
  <c r="K42" i="1"/>
  <c r="V41" i="1"/>
  <c r="R41" i="1"/>
  <c r="N41" i="1"/>
  <c r="U40" i="1"/>
  <c r="Q40" i="1"/>
  <c r="M40" i="1"/>
  <c r="X39" i="1"/>
  <c r="T39" i="1"/>
  <c r="P39" i="1"/>
  <c r="W38" i="1"/>
  <c r="S38" i="1"/>
  <c r="O38" i="1"/>
  <c r="K38" i="1"/>
  <c r="V37" i="1"/>
  <c r="R37" i="1"/>
  <c r="N37" i="1"/>
  <c r="U36" i="1"/>
  <c r="Q36" i="1"/>
  <c r="M36" i="1"/>
  <c r="X35" i="1"/>
  <c r="T35" i="1"/>
  <c r="P35" i="1"/>
  <c r="W34" i="1"/>
  <c r="S34" i="1"/>
  <c r="O34" i="1"/>
  <c r="K34" i="1"/>
  <c r="V33" i="1"/>
  <c r="R33" i="1"/>
  <c r="N33" i="1"/>
  <c r="U32" i="1"/>
  <c r="Q32" i="1"/>
  <c r="M32" i="1"/>
  <c r="X31" i="1"/>
  <c r="T31" i="1"/>
  <c r="P31" i="1"/>
  <c r="W30" i="1"/>
  <c r="S30" i="1"/>
  <c r="O30" i="1"/>
  <c r="K30" i="1"/>
  <c r="V29" i="1"/>
  <c r="R29" i="1"/>
  <c r="N29" i="1"/>
  <c r="U28" i="1"/>
  <c r="Q28" i="1"/>
  <c r="M28" i="1"/>
  <c r="X27" i="1"/>
  <c r="T27" i="1"/>
  <c r="P27" i="1"/>
  <c r="W26" i="1"/>
  <c r="S26" i="1"/>
  <c r="O26" i="1"/>
  <c r="K26" i="1"/>
  <c r="V25" i="1"/>
  <c r="R25" i="1"/>
  <c r="N25" i="1"/>
  <c r="U24" i="1"/>
  <c r="Q24" i="1"/>
  <c r="M24" i="1"/>
  <c r="X23" i="1"/>
  <c r="T23" i="1"/>
  <c r="P23" i="1"/>
  <c r="L23" i="1"/>
  <c r="W22" i="1"/>
  <c r="S22" i="1"/>
  <c r="O22" i="1"/>
  <c r="K22" i="1"/>
  <c r="V21" i="1"/>
  <c r="R21" i="1"/>
  <c r="N21" i="1"/>
  <c r="U20" i="1"/>
  <c r="Q20" i="1"/>
  <c r="M20" i="1"/>
  <c r="X19" i="1"/>
  <c r="T19" i="1"/>
  <c r="P19" i="1"/>
  <c r="W18" i="1"/>
  <c r="S18" i="1"/>
  <c r="O18" i="1"/>
  <c r="K18" i="1"/>
  <c r="V17" i="1"/>
  <c r="R17" i="1"/>
  <c r="N17" i="1"/>
  <c r="U16" i="1"/>
  <c r="Q16" i="1"/>
  <c r="M16" i="1"/>
  <c r="X15" i="1"/>
  <c r="T15" i="1"/>
  <c r="P15" i="1"/>
  <c r="W14" i="1"/>
  <c r="S14" i="1"/>
  <c r="O14" i="1"/>
  <c r="K14" i="1"/>
  <c r="V13" i="1"/>
  <c r="R13" i="1"/>
  <c r="N13" i="1"/>
  <c r="U12" i="1"/>
  <c r="Q12" i="1"/>
  <c r="M12" i="1"/>
  <c r="X11" i="1"/>
  <c r="T11" i="1"/>
  <c r="P11" i="1"/>
  <c r="L11" i="1"/>
  <c r="Z147" i="1"/>
  <c r="Y147" i="1" s="1"/>
  <c r="L147" i="1"/>
  <c r="Z143" i="1"/>
  <c r="Y143" i="1" s="1"/>
  <c r="L143" i="1"/>
  <c r="L135" i="1"/>
  <c r="Z135" i="1"/>
  <c r="Y135" i="1" s="1"/>
  <c r="Z121" i="1"/>
  <c r="Y121" i="1" s="1"/>
  <c r="J121" i="1"/>
  <c r="Z119" i="1"/>
  <c r="Y119" i="1" s="1"/>
  <c r="L119" i="1"/>
  <c r="Z115" i="1"/>
  <c r="Y115" i="1" s="1"/>
  <c r="L115" i="1"/>
  <c r="Z111" i="1"/>
  <c r="Y111" i="1" s="1"/>
  <c r="L111" i="1"/>
  <c r="Z105" i="1"/>
  <c r="Y105" i="1" s="1"/>
  <c r="J105" i="1"/>
  <c r="Z101" i="1"/>
  <c r="Y101" i="1" s="1"/>
  <c r="J101" i="1"/>
  <c r="Z85" i="1"/>
  <c r="Y85" i="1" s="1"/>
  <c r="J85" i="1"/>
  <c r="Z79" i="1"/>
  <c r="Y79" i="1" s="1"/>
  <c r="L79" i="1"/>
  <c r="L75" i="1"/>
  <c r="Z75" i="1"/>
  <c r="Y75" i="1" s="1"/>
  <c r="Z63" i="1"/>
  <c r="Y63" i="1" s="1"/>
  <c r="L63" i="1"/>
  <c r="L59" i="1"/>
  <c r="Z59" i="1"/>
  <c r="Y59" i="1" s="1"/>
  <c r="Z47" i="1"/>
  <c r="Y47" i="1" s="1"/>
  <c r="L47" i="1"/>
  <c r="Z45" i="1"/>
  <c r="Y45" i="1" s="1"/>
  <c r="J45" i="1"/>
  <c r="Z41" i="1"/>
  <c r="Y41" i="1" s="1"/>
  <c r="J41" i="1"/>
  <c r="L35" i="1"/>
  <c r="Z35" i="1"/>
  <c r="Y35" i="1" s="1"/>
  <c r="Z33" i="1"/>
  <c r="Y33" i="1" s="1"/>
  <c r="J33" i="1"/>
  <c r="L31" i="1"/>
  <c r="Z31" i="1"/>
  <c r="Y31" i="1" s="1"/>
  <c r="Z21" i="1"/>
  <c r="Y21" i="1" s="1"/>
  <c r="J21" i="1"/>
  <c r="Z17" i="1"/>
  <c r="Y17" i="1" s="1"/>
  <c r="J17" i="1"/>
  <c r="AC158" i="1"/>
  <c r="AC164" i="1" s="1"/>
  <c r="AM158" i="1"/>
  <c r="AM164" i="1" s="1"/>
  <c r="AI158" i="1"/>
  <c r="AI164" i="1" s="1"/>
  <c r="AO158" i="1"/>
  <c r="Z87" i="1"/>
  <c r="Y87" i="1" s="1"/>
  <c r="Z139" i="1"/>
  <c r="Y139" i="1" s="1"/>
  <c r="L139" i="1"/>
  <c r="Z131" i="1"/>
  <c r="Y131" i="1" s="1"/>
  <c r="Z127" i="1"/>
  <c r="Y127" i="1" s="1"/>
  <c r="L127" i="1"/>
  <c r="Z117" i="1"/>
  <c r="Y117" i="1" s="1"/>
  <c r="J117" i="1"/>
  <c r="Z113" i="1"/>
  <c r="Y113" i="1" s="1"/>
  <c r="J113" i="1"/>
  <c r="Z109" i="1"/>
  <c r="Y109" i="1" s="1"/>
  <c r="J109" i="1"/>
  <c r="L103" i="1"/>
  <c r="Z103" i="1"/>
  <c r="Y103" i="1" s="1"/>
  <c r="Z95" i="1"/>
  <c r="Y95" i="1" s="1"/>
  <c r="L95" i="1"/>
  <c r="Z93" i="1"/>
  <c r="Y93" i="1" s="1"/>
  <c r="J93" i="1"/>
  <c r="Z83" i="1"/>
  <c r="Y83" i="1" s="1"/>
  <c r="L83" i="1"/>
  <c r="Z81" i="1"/>
  <c r="Y81" i="1" s="1"/>
  <c r="J81" i="1"/>
  <c r="Z77" i="1"/>
  <c r="Y77" i="1" s="1"/>
  <c r="J77" i="1"/>
  <c r="Z73" i="1"/>
  <c r="Y73" i="1" s="1"/>
  <c r="J73" i="1"/>
  <c r="Z69" i="1"/>
  <c r="Y69" i="1" s="1"/>
  <c r="J69" i="1"/>
  <c r="Z65" i="1"/>
  <c r="Y65" i="1" s="1"/>
  <c r="J65" i="1"/>
  <c r="Z61" i="1"/>
  <c r="Y61" i="1" s="1"/>
  <c r="J61" i="1"/>
  <c r="Z57" i="1"/>
  <c r="Y57" i="1" s="1"/>
  <c r="J57" i="1"/>
  <c r="L55" i="1"/>
  <c r="Z55" i="1"/>
  <c r="Y55" i="1" s="1"/>
  <c r="Z53" i="1"/>
  <c r="Y53" i="1" s="1"/>
  <c r="J53" i="1"/>
  <c r="Z49" i="1"/>
  <c r="Y49" i="1" s="1"/>
  <c r="J49" i="1"/>
  <c r="L39" i="1"/>
  <c r="Z39" i="1"/>
  <c r="Y39" i="1" s="1"/>
  <c r="Z37" i="1"/>
  <c r="Y37" i="1" s="1"/>
  <c r="J37" i="1"/>
  <c r="L27" i="1"/>
  <c r="Z27" i="1"/>
  <c r="Y27" i="1" s="1"/>
  <c r="Z25" i="1"/>
  <c r="Y25" i="1" s="1"/>
  <c r="J25" i="1"/>
  <c r="L15" i="1"/>
  <c r="Z15" i="1"/>
  <c r="Y15" i="1" s="1"/>
  <c r="Z13" i="1"/>
  <c r="Y13" i="1" s="1"/>
  <c r="J13" i="1"/>
  <c r="AG158" i="1"/>
  <c r="AG164" i="1" s="1"/>
  <c r="AL158" i="1"/>
  <c r="AL164" i="1" s="1"/>
  <c r="Z145" i="1"/>
  <c r="Y145" i="1" s="1"/>
  <c r="J145" i="1"/>
  <c r="Z141" i="1"/>
  <c r="Y141" i="1" s="1"/>
  <c r="J141" i="1"/>
  <c r="Z137" i="1"/>
  <c r="Y137" i="1" s="1"/>
  <c r="J137" i="1"/>
  <c r="Z133" i="1"/>
  <c r="Y133" i="1" s="1"/>
  <c r="J133" i="1"/>
  <c r="Z129" i="1"/>
  <c r="Y129" i="1" s="1"/>
  <c r="Z125" i="1"/>
  <c r="Y125" i="1" s="1"/>
  <c r="J125" i="1"/>
  <c r="Z107" i="1"/>
  <c r="Y107" i="1" s="1"/>
  <c r="L107" i="1"/>
  <c r="Z99" i="1"/>
  <c r="Y99" i="1" s="1"/>
  <c r="L99" i="1"/>
  <c r="Z97" i="1"/>
  <c r="Y97" i="1" s="1"/>
  <c r="J97" i="1"/>
  <c r="Z91" i="1"/>
  <c r="Y91" i="1" s="1"/>
  <c r="L91" i="1"/>
  <c r="Z89" i="1"/>
  <c r="Y89" i="1" s="1"/>
  <c r="J89" i="1"/>
  <c r="L71" i="1"/>
  <c r="Z71" i="1"/>
  <c r="Y71" i="1" s="1"/>
  <c r="Z67" i="1"/>
  <c r="Y67" i="1" s="1"/>
  <c r="L67" i="1"/>
  <c r="Z51" i="1"/>
  <c r="Y51" i="1" s="1"/>
  <c r="L51" i="1"/>
  <c r="L43" i="1"/>
  <c r="Z43" i="1"/>
  <c r="Y43" i="1" s="1"/>
  <c r="Z29" i="1"/>
  <c r="Y29" i="1" s="1"/>
  <c r="J29" i="1"/>
  <c r="L19" i="1"/>
  <c r="Z19" i="1"/>
  <c r="Y19" i="1" s="1"/>
  <c r="AH158" i="1"/>
  <c r="AH164" i="1" s="1"/>
  <c r="J129" i="1"/>
  <c r="L123" i="1"/>
  <c r="Z23" i="1"/>
  <c r="Y23" i="1" s="1"/>
  <c r="AB158" i="1"/>
  <c r="AB164" i="1" s="1"/>
  <c r="AF158" i="1"/>
  <c r="AF164" i="1" s="1"/>
  <c r="AJ158" i="1"/>
  <c r="AJ164" i="1" s="1"/>
  <c r="AN158" i="1"/>
  <c r="AN164" i="1" s="1"/>
  <c r="J10" i="1"/>
  <c r="N10" i="1"/>
  <c r="V10" i="1"/>
  <c r="L158" i="2"/>
  <c r="P158" i="2"/>
  <c r="P162" i="2" s="1"/>
  <c r="T158" i="2"/>
  <c r="T162" i="2" s="1"/>
  <c r="X158" i="2"/>
  <c r="AR158" i="2"/>
  <c r="AR160" i="2" s="1"/>
  <c r="CB158" i="2"/>
  <c r="CB160" i="2" s="1"/>
  <c r="BI158" i="2"/>
  <c r="J158" i="2"/>
  <c r="J162" i="2" s="1"/>
  <c r="N158" i="2"/>
  <c r="N162" i="2" s="1"/>
  <c r="R158" i="2"/>
  <c r="R162" i="2" s="1"/>
  <c r="BJ158" i="2"/>
  <c r="BJ160" i="2" s="1"/>
  <c r="K158" i="2"/>
  <c r="K162" i="2" s="1"/>
  <c r="O158" i="2"/>
  <c r="O162" i="2" s="1"/>
  <c r="S158" i="2"/>
  <c r="S162" i="2" s="1"/>
  <c r="W158" i="2"/>
  <c r="AQ158" i="2"/>
  <c r="CA158" i="2"/>
  <c r="P158" i="4"/>
  <c r="T158" i="4"/>
  <c r="T162" i="4" s="1"/>
  <c r="X158" i="4"/>
  <c r="AR158" i="4"/>
  <c r="AR160" i="4" s="1"/>
  <c r="CB158" i="4"/>
  <c r="CB160" i="4" s="1"/>
  <c r="BI158" i="4"/>
  <c r="J158" i="4"/>
  <c r="N158" i="4"/>
  <c r="R158" i="4"/>
  <c r="R162" i="4" s="1"/>
  <c r="V158" i="4"/>
  <c r="Z158" i="4"/>
  <c r="BJ158" i="4"/>
  <c r="BJ160" i="4" s="1"/>
  <c r="Y158" i="4"/>
  <c r="O158" i="4"/>
  <c r="O162" i="4" s="1"/>
  <c r="S158" i="4"/>
  <c r="S162" i="4" s="1"/>
  <c r="W158" i="4"/>
  <c r="AQ158" i="4"/>
  <c r="CA158" i="4"/>
  <c r="AQ160" i="4" l="1"/>
  <c r="Y160" i="2"/>
  <c r="BI160" i="4"/>
  <c r="CA160" i="2"/>
  <c r="AQ160" i="2"/>
  <c r="CA160" i="4"/>
  <c r="J162" i="4"/>
  <c r="H160" i="4"/>
  <c r="H161" i="4"/>
  <c r="D160" i="4"/>
  <c r="X162" i="4"/>
  <c r="F162" i="4"/>
  <c r="C162" i="4"/>
  <c r="U162" i="4"/>
  <c r="Z160" i="4"/>
  <c r="H162" i="4"/>
  <c r="D162" i="4"/>
  <c r="V162" i="4"/>
  <c r="P162" i="4"/>
  <c r="G160" i="4"/>
  <c r="Y160" i="4"/>
  <c r="G162" i="4"/>
  <c r="W162" i="4"/>
  <c r="E162" i="4"/>
  <c r="N162" i="4"/>
  <c r="C160" i="4"/>
  <c r="F162" i="2"/>
  <c r="X162" i="2"/>
  <c r="U162" i="2"/>
  <c r="C162" i="2"/>
  <c r="V162" i="2"/>
  <c r="D162" i="2"/>
  <c r="E162" i="2"/>
  <c r="W162" i="2"/>
  <c r="BI160" i="2"/>
  <c r="C160" i="2"/>
  <c r="L162" i="2"/>
  <c r="BG164" i="1"/>
  <c r="AP164" i="1"/>
  <c r="AO164" i="1"/>
  <c r="BH164" i="1"/>
  <c r="H85" i="1"/>
  <c r="G85" i="1" s="1"/>
  <c r="H140" i="1"/>
  <c r="G140" i="1" s="1"/>
  <c r="H54" i="1"/>
  <c r="G54" i="1" s="1"/>
  <c r="H20" i="1"/>
  <c r="G20" i="1" s="1"/>
  <c r="H86" i="1"/>
  <c r="G86" i="1" s="1"/>
  <c r="I169" i="1"/>
  <c r="H121" i="1"/>
  <c r="G121" i="1" s="1"/>
  <c r="H14" i="1"/>
  <c r="G14" i="1" s="1"/>
  <c r="H78" i="1"/>
  <c r="G78" i="1" s="1"/>
  <c r="H36" i="1"/>
  <c r="G36" i="1" s="1"/>
  <c r="H11" i="1"/>
  <c r="G11" i="1" s="1"/>
  <c r="H83" i="1"/>
  <c r="G83" i="1" s="1"/>
  <c r="H22" i="1"/>
  <c r="G22" i="1" s="1"/>
  <c r="H46" i="1"/>
  <c r="G46" i="1" s="1"/>
  <c r="H70" i="1"/>
  <c r="G70" i="1" s="1"/>
  <c r="H38" i="1"/>
  <c r="G38" i="1" s="1"/>
  <c r="H51" i="1"/>
  <c r="G51" i="1" s="1"/>
  <c r="H91" i="1"/>
  <c r="G91" i="1" s="1"/>
  <c r="H98" i="1"/>
  <c r="G98" i="1" s="1"/>
  <c r="H66" i="1"/>
  <c r="H74" i="1"/>
  <c r="G74" i="1" s="1"/>
  <c r="H15" i="1"/>
  <c r="G15" i="1" s="1"/>
  <c r="H62" i="1"/>
  <c r="G62" i="1" s="1"/>
  <c r="H88" i="1"/>
  <c r="G88" i="1" s="1"/>
  <c r="H96" i="1"/>
  <c r="G96" i="1" s="1"/>
  <c r="H58" i="1"/>
  <c r="G58" i="1" s="1"/>
  <c r="H94" i="1"/>
  <c r="G94" i="1" s="1"/>
  <c r="H30" i="1"/>
  <c r="G30" i="1" s="1"/>
  <c r="H90" i="1"/>
  <c r="G90" i="1" s="1"/>
  <c r="H12" i="1"/>
  <c r="G12" i="1" s="1"/>
  <c r="H43" i="1"/>
  <c r="G43" i="1" s="1"/>
  <c r="G66" i="1"/>
  <c r="H40" i="1"/>
  <c r="G40" i="1" s="1"/>
  <c r="H34" i="1"/>
  <c r="G34" i="1" s="1"/>
  <c r="H50" i="1"/>
  <c r="G50" i="1" s="1"/>
  <c r="H72" i="1"/>
  <c r="H106" i="1"/>
  <c r="G106" i="1" s="1"/>
  <c r="H108" i="1"/>
  <c r="G108" i="1" s="1"/>
  <c r="H148" i="1"/>
  <c r="G148" i="1" s="1"/>
  <c r="H56" i="1"/>
  <c r="G56" i="1" s="1"/>
  <c r="H64" i="1"/>
  <c r="G64" i="1" s="1"/>
  <c r="H76" i="1"/>
  <c r="G76" i="1" s="1"/>
  <c r="H19" i="1"/>
  <c r="G19" i="1" s="1"/>
  <c r="H102" i="1"/>
  <c r="G102" i="1" s="1"/>
  <c r="H135" i="1"/>
  <c r="G135" i="1" s="1"/>
  <c r="H18" i="1"/>
  <c r="G18" i="1" s="1"/>
  <c r="H82" i="1"/>
  <c r="G82" i="1" s="1"/>
  <c r="H17" i="1"/>
  <c r="G17" i="1" s="1"/>
  <c r="H52" i="1"/>
  <c r="G52" i="1" s="1"/>
  <c r="H142" i="1"/>
  <c r="G142" i="1" s="1"/>
  <c r="H71" i="1"/>
  <c r="H39" i="1"/>
  <c r="G39" i="1" s="1"/>
  <c r="H47" i="1"/>
  <c r="H63" i="1"/>
  <c r="G63" i="1" s="1"/>
  <c r="H42" i="1"/>
  <c r="G42" i="1" s="1"/>
  <c r="H100" i="1"/>
  <c r="G100" i="1" s="1"/>
  <c r="H104" i="1"/>
  <c r="G104" i="1" s="1"/>
  <c r="H32" i="1"/>
  <c r="G32" i="1" s="1"/>
  <c r="H115" i="1"/>
  <c r="G115" i="1" s="1"/>
  <c r="H26" i="1"/>
  <c r="G26" i="1" s="1"/>
  <c r="H110" i="1"/>
  <c r="G110" i="1" s="1"/>
  <c r="H84" i="1"/>
  <c r="G84" i="1" s="1"/>
  <c r="H24" i="1"/>
  <c r="G24" i="1" s="1"/>
  <c r="H158" i="2"/>
  <c r="H67" i="1"/>
  <c r="G67" i="1" s="1"/>
  <c r="H87" i="1"/>
  <c r="G87" i="1" s="1"/>
  <c r="H144" i="1"/>
  <c r="G144" i="1" s="1"/>
  <c r="H31" i="1"/>
  <c r="G31" i="1" s="1"/>
  <c r="H35" i="1"/>
  <c r="G35" i="1" s="1"/>
  <c r="H59" i="1"/>
  <c r="G59" i="1" s="1"/>
  <c r="H44" i="1"/>
  <c r="H48" i="1"/>
  <c r="G48" i="1" s="1"/>
  <c r="H80" i="1"/>
  <c r="G80" i="1" s="1"/>
  <c r="H27" i="1"/>
  <c r="G27" i="1" s="1"/>
  <c r="H103" i="1"/>
  <c r="G103" i="1" s="1"/>
  <c r="H79" i="1"/>
  <c r="G79" i="1" s="1"/>
  <c r="H23" i="1"/>
  <c r="G23" i="1" s="1"/>
  <c r="H28" i="1"/>
  <c r="G28" i="1" s="1"/>
  <c r="H68" i="1"/>
  <c r="G68" i="1" s="1"/>
  <c r="H92" i="1"/>
  <c r="G92" i="1" s="1"/>
  <c r="H130" i="1"/>
  <c r="G130" i="1" s="1"/>
  <c r="H16" i="1"/>
  <c r="G16" i="1" s="1"/>
  <c r="H111" i="1"/>
  <c r="G111" i="1" s="1"/>
  <c r="H119" i="1"/>
  <c r="G119" i="1" s="1"/>
  <c r="H132" i="1"/>
  <c r="G132" i="1" s="1"/>
  <c r="H128" i="1"/>
  <c r="G128" i="1" s="1"/>
  <c r="H126" i="1"/>
  <c r="G126" i="1" s="1"/>
  <c r="H123" i="1"/>
  <c r="G123" i="1" s="1"/>
  <c r="H133" i="1"/>
  <c r="H97" i="1"/>
  <c r="G97" i="1" s="1"/>
  <c r="H61" i="1"/>
  <c r="G61" i="1" s="1"/>
  <c r="H77" i="1"/>
  <c r="G77" i="1" s="1"/>
  <c r="H95" i="1"/>
  <c r="G95" i="1" s="1"/>
  <c r="H55" i="1"/>
  <c r="G55" i="1" s="1"/>
  <c r="H45" i="1"/>
  <c r="G45" i="1" s="1"/>
  <c r="H105" i="1"/>
  <c r="G105" i="1" s="1"/>
  <c r="H29" i="1"/>
  <c r="G29" i="1" s="1"/>
  <c r="H60" i="1"/>
  <c r="G60" i="1" s="1"/>
  <c r="H99" i="1"/>
  <c r="G99" i="1" s="1"/>
  <c r="H53" i="1"/>
  <c r="G53" i="1" s="1"/>
  <c r="H75" i="1"/>
  <c r="G75" i="1" s="1"/>
  <c r="H147" i="1"/>
  <c r="G147" i="1" s="1"/>
  <c r="H89" i="1"/>
  <c r="G89" i="1" s="1"/>
  <c r="H107" i="1"/>
  <c r="G107" i="1" s="1"/>
  <c r="H37" i="1"/>
  <c r="G37" i="1" s="1"/>
  <c r="H69" i="1"/>
  <c r="G69" i="1" s="1"/>
  <c r="CB158" i="1"/>
  <c r="H139" i="1"/>
  <c r="G139" i="1" s="1"/>
  <c r="H138" i="1"/>
  <c r="G138" i="1" s="1"/>
  <c r="H143" i="1"/>
  <c r="G143" i="1" s="1"/>
  <c r="H112" i="1"/>
  <c r="G112" i="1" s="1"/>
  <c r="H114" i="1"/>
  <c r="G114" i="1" s="1"/>
  <c r="H116" i="1"/>
  <c r="G116" i="1" s="1"/>
  <c r="H118" i="1"/>
  <c r="G118" i="1" s="1"/>
  <c r="H124" i="1"/>
  <c r="G124" i="1" s="1"/>
  <c r="H122" i="1"/>
  <c r="G122" i="1" s="1"/>
  <c r="AR158" i="1"/>
  <c r="H120" i="1"/>
  <c r="G120" i="1" s="1"/>
  <c r="H129" i="1"/>
  <c r="G129" i="1" s="1"/>
  <c r="H113" i="1"/>
  <c r="G113" i="1" s="1"/>
  <c r="BJ158" i="1"/>
  <c r="H137" i="1"/>
  <c r="G137" i="1" s="1"/>
  <c r="H127" i="1"/>
  <c r="G127" i="1" s="1"/>
  <c r="H146" i="1"/>
  <c r="G146" i="1" s="1"/>
  <c r="H117" i="1"/>
  <c r="G117" i="1" s="1"/>
  <c r="H65" i="1"/>
  <c r="H81" i="1"/>
  <c r="G81" i="1" s="1"/>
  <c r="H49" i="1"/>
  <c r="G49" i="1" s="1"/>
  <c r="H21" i="1"/>
  <c r="G21" i="1" s="1"/>
  <c r="H33" i="1"/>
  <c r="G33" i="1" s="1"/>
  <c r="H101" i="1"/>
  <c r="G101" i="1" s="1"/>
  <c r="O158" i="1"/>
  <c r="H145" i="1"/>
  <c r="G145" i="1" s="1"/>
  <c r="S158" i="1"/>
  <c r="T158" i="1"/>
  <c r="H136" i="1"/>
  <c r="G136" i="1" s="1"/>
  <c r="BI158" i="1"/>
  <c r="BI160" i="1" s="1"/>
  <c r="CA158" i="1"/>
  <c r="U158" i="1"/>
  <c r="Q158" i="1"/>
  <c r="G158" i="2"/>
  <c r="AQ158" i="1"/>
  <c r="X158" i="1"/>
  <c r="I164" i="1"/>
  <c r="I162" i="1"/>
  <c r="W158" i="1"/>
  <c r="M158" i="1"/>
  <c r="Y158" i="1"/>
  <c r="K158" i="1"/>
  <c r="R158" i="1"/>
  <c r="P158" i="1"/>
  <c r="V158" i="1"/>
  <c r="V169" i="1" s="1"/>
  <c r="H57" i="1"/>
  <c r="G57" i="1" s="1"/>
  <c r="H73" i="1"/>
  <c r="G73" i="1" s="1"/>
  <c r="H93" i="1"/>
  <c r="G93" i="1" s="1"/>
  <c r="H41" i="1"/>
  <c r="G41" i="1" s="1"/>
  <c r="N158" i="1"/>
  <c r="H141" i="1"/>
  <c r="G141" i="1" s="1"/>
  <c r="H13" i="1"/>
  <c r="H25" i="1"/>
  <c r="G25" i="1" s="1"/>
  <c r="H109" i="1"/>
  <c r="G109" i="1" s="1"/>
  <c r="H125" i="1"/>
  <c r="G125" i="1" s="1"/>
  <c r="Z158" i="1"/>
  <c r="L158" i="1"/>
  <c r="H10" i="1"/>
  <c r="J158" i="1"/>
  <c r="AQ160" i="1" l="1"/>
  <c r="X169" i="1"/>
  <c r="T169" i="1"/>
  <c r="S169" i="1"/>
  <c r="P169" i="1"/>
  <c r="R169" i="1"/>
  <c r="K169" i="1"/>
  <c r="N169" i="1"/>
  <c r="L169" i="1"/>
  <c r="J169" i="1"/>
  <c r="CA160" i="1"/>
  <c r="H160" i="2"/>
  <c r="D160" i="2"/>
  <c r="H161" i="2"/>
  <c r="H162" i="2"/>
  <c r="G160" i="2"/>
  <c r="G162" i="2"/>
  <c r="Z164" i="1"/>
  <c r="Z160" i="1"/>
  <c r="CB164" i="1"/>
  <c r="CB160" i="1"/>
  <c r="BJ164" i="1"/>
  <c r="BJ160" i="1"/>
  <c r="AR164" i="1"/>
  <c r="AR160" i="1"/>
  <c r="Y160" i="1"/>
  <c r="E162" i="1"/>
  <c r="W169" i="1"/>
  <c r="W162" i="1"/>
  <c r="G44" i="1"/>
  <c r="G71" i="1"/>
  <c r="G72" i="1"/>
  <c r="G13" i="1"/>
  <c r="G10" i="1"/>
  <c r="G133" i="1"/>
  <c r="G65" i="1"/>
  <c r="M169" i="1"/>
  <c r="G47" i="1"/>
  <c r="C160" i="1"/>
  <c r="CA164" i="1"/>
  <c r="BI164" i="1"/>
  <c r="Y164" i="1"/>
  <c r="AQ164" i="1"/>
  <c r="X162" i="1"/>
  <c r="S164" i="1"/>
  <c r="Q162" i="1"/>
  <c r="Q169" i="1"/>
  <c r="T164" i="1"/>
  <c r="U164" i="1"/>
  <c r="U169" i="1"/>
  <c r="O162" i="1"/>
  <c r="O169" i="1"/>
  <c r="O164" i="1"/>
  <c r="S162" i="1"/>
  <c r="T162" i="1"/>
  <c r="U162" i="1"/>
  <c r="C162" i="1"/>
  <c r="Q164" i="1"/>
  <c r="F162" i="1"/>
  <c r="X164" i="1"/>
  <c r="J164" i="1"/>
  <c r="J162" i="1"/>
  <c r="N164" i="1"/>
  <c r="N162" i="1"/>
  <c r="L164" i="1"/>
  <c r="L162" i="1"/>
  <c r="K164" i="1"/>
  <c r="K162" i="1"/>
  <c r="W164" i="1"/>
  <c r="R164" i="1"/>
  <c r="R162" i="1"/>
  <c r="V164" i="1"/>
  <c r="V162" i="1"/>
  <c r="D162" i="1"/>
  <c r="P164" i="1"/>
  <c r="P162" i="1"/>
  <c r="M164" i="1"/>
  <c r="M162" i="1"/>
  <c r="H158" i="1"/>
  <c r="H160" i="1" l="1"/>
  <c r="H169" i="1"/>
  <c r="H161" i="1"/>
  <c r="G158" i="1"/>
  <c r="G169" i="1" s="1"/>
  <c r="D160" i="1"/>
  <c r="H164" i="1"/>
  <c r="H162" i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G162" i="1" l="1"/>
  <c r="G160" i="1"/>
  <c r="G164" i="1"/>
</calcChain>
</file>

<file path=xl/sharedStrings.xml><?xml version="1.0" encoding="utf-8"?>
<sst xmlns="http://schemas.openxmlformats.org/spreadsheetml/2006/main" count="3021" uniqueCount="308">
  <si>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</si>
  <si>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</si>
  <si>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</si>
  <si>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</si>
  <si>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</si>
  <si>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</si>
  <si>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</si>
  <si>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</si>
  <si>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</si>
  <si>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</si>
  <si>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</si>
  <si>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</si>
  <si>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</si>
  <si>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</si>
  <si>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</si>
  <si>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</si>
  <si>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</si>
  <si>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</si>
  <si>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</si>
  <si>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</si>
  <si>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</si>
  <si>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</si>
  <si>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</si>
  <si>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</si>
  <si>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</si>
  <si>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</si>
  <si>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</si>
  <si>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</si>
  <si>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</si>
  <si>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</si>
  <si>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</si>
  <si>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</si>
  <si>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</si>
  <si>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</si>
  <si>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</si>
  <si>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</si>
  <si>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</si>
  <si>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</si>
  <si>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</si>
  <si>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</si>
  <si>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</si>
  <si>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</si>
  <si>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</si>
  <si>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</si>
  <si>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</si>
  <si>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</si>
  <si>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</si>
  <si>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</si>
  <si>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</si>
  <si>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</si>
  <si>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</si>
  <si>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</si>
  <si>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</si>
  <si>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</si>
  <si>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</si>
  <si>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</si>
  <si>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</si>
  <si>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</si>
  <si>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</si>
  <si>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</si>
  <si>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</si>
  <si>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</si>
  <si>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</si>
  <si>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</si>
  <si>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</si>
  <si>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</si>
  <si>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</si>
  <si>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</si>
  <si>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</si>
  <si>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</si>
  <si>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</si>
  <si>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</si>
  <si>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</si>
  <si>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</si>
  <si>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</si>
  <si>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</si>
  <si>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</si>
  <si>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</si>
  <si>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</si>
  <si>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</si>
  <si>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</si>
  <si>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</si>
  <si>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</si>
  <si>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</si>
  <si>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</si>
  <si>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</si>
  <si>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</si>
  <si>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</si>
  <si>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</si>
  <si>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</si>
  <si>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</si>
  <si>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</si>
  <si>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</si>
  <si>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</si>
  <si>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</si>
  <si>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</si>
  <si>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</si>
  <si>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</si>
  <si>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</si>
  <si>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</si>
  <si>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</si>
  <si>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</si>
  <si>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</si>
  <si>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</si>
  <si>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</si>
  <si>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</si>
  <si>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</si>
  <si>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</si>
  <si>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</si>
  <si>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</si>
  <si>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</si>
  <si>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</si>
  <si>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</si>
  <si>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</si>
  <si>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</si>
  <si>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</si>
  <si>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</si>
  <si>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</si>
  <si>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</si>
  <si>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</si>
  <si>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</si>
  <si>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</si>
  <si>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</si>
  <si>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</si>
  <si>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</si>
  <si>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</si>
  <si>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</si>
  <si>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</si>
  <si>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</si>
  <si>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</si>
  <si>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</si>
  <si>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</si>
  <si>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</si>
  <si>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</si>
  <si>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</si>
  <si>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</si>
  <si>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</si>
  <si>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</si>
  <si>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</si>
  <si>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</si>
  <si>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</si>
  <si>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</si>
  <si>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</si>
  <si>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</si>
  <si>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</si>
  <si>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</si>
  <si>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</si>
  <si>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</si>
  <si>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</si>
  <si>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</si>
  <si>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</si>
  <si>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</si>
  <si>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</si>
  <si>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</si>
  <si>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</si>
  <si>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1 квартал</t>
  </si>
  <si>
    <t>2 квартал</t>
  </si>
  <si>
    <t>3 квартал</t>
  </si>
  <si>
    <t>4 квартал</t>
  </si>
  <si>
    <t>контроль 1</t>
  </si>
  <si>
    <t>контроль 2</t>
  </si>
  <si>
    <t>контроль 3</t>
  </si>
  <si>
    <t>ТП</t>
  </si>
  <si>
    <t>МТР</t>
  </si>
  <si>
    <t>Отклонение</t>
  </si>
  <si>
    <t>ВО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</si>
  <si>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"СК "Ингосстрах-М" в г. Владимир)</t>
  </si>
  <si>
    <t>2021 год</t>
  </si>
  <si>
    <t>2021год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</si>
  <si>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</si>
  <si>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  (филиал АО "МАКС-М" в г.Владимир)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</si>
  <si>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"Капитал Медицинское страхование" по Владимирской области)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</si>
  <si>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</si>
  <si>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</si>
  <si>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</si>
  <si>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</si>
  <si>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</si>
  <si>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</si>
  <si>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</si>
  <si>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</si>
  <si>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</si>
  <si>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</si>
  <si>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</si>
  <si>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</si>
  <si>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</si>
  <si>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</si>
  <si>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</si>
  <si>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</si>
  <si>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</si>
  <si>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</si>
  <si>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</si>
  <si>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</si>
  <si>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</si>
  <si>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</si>
  <si>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</si>
  <si>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</si>
  <si>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</si>
  <si>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</si>
  <si>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</si>
  <si>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</si>
  <si>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</si>
  <si>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</si>
  <si>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</si>
  <si>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</si>
  <si>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</si>
  <si>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</si>
  <si>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</si>
  <si>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</si>
  <si>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</si>
  <si>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</si>
  <si>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</si>
  <si>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</si>
  <si>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</si>
  <si>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</si>
  <si>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</si>
  <si>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</si>
  <si>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</si>
  <si>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</si>
  <si>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</si>
  <si>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</si>
  <si>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</si>
  <si>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</si>
  <si>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</si>
  <si>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</si>
  <si>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</si>
  <si>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</si>
  <si>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</si>
  <si>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</si>
  <si>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</si>
  <si>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</si>
  <si>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</si>
  <si>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</si>
  <si>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</si>
  <si>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</si>
  <si>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</si>
  <si>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</si>
  <si>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</si>
  <si>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</si>
  <si>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</si>
  <si>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</si>
  <si>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</si>
  <si>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</si>
  <si>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</si>
  <si>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</si>
  <si>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</si>
  <si>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</si>
  <si>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</si>
  <si>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</si>
  <si>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</si>
  <si>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</si>
  <si>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</si>
  <si>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</si>
  <si>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</si>
  <si>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</si>
  <si>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</si>
  <si>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</si>
  <si>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</si>
  <si>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</si>
  <si>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</si>
  <si>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</si>
  <si>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</si>
  <si>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</si>
  <si>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</si>
  <si>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</si>
  <si>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</si>
  <si>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</si>
  <si>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</si>
  <si>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</si>
  <si>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</si>
  <si>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</si>
  <si>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</si>
  <si>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</si>
  <si>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</si>
  <si>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</si>
  <si>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</si>
  <si>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</si>
  <si>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</si>
  <si>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</si>
  <si>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</si>
  <si>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</si>
  <si>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</si>
  <si>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</si>
  <si>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</si>
  <si>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</si>
  <si>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</si>
  <si>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</si>
  <si>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</si>
  <si>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</si>
  <si>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</si>
  <si>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</si>
  <si>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</si>
  <si>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</si>
  <si>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</si>
  <si>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</si>
  <si>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</si>
  <si>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</si>
  <si>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</si>
  <si>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</si>
  <si>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</si>
  <si>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</si>
  <si>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</si>
  <si>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</si>
  <si>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</si>
  <si>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</si>
  <si>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Приложение №2.3
к протоколу заседания комиссии по разработке территориальной программы обязательного медицинского страхования
от 02.04.2021 №4</t>
  </si>
  <si>
    <t>Приложение №2.2
к протоколу заседания комиссии по разработке территориальной программы обязательного медицинского страхования
от 02.04.2021 №4</t>
  </si>
  <si>
    <t>Приложение №2.1
к протоколу заседания комиссии по разработке территориальной программы обязательного медицинского страхования
от 02.04.2021 №4</t>
  </si>
  <si>
    <t>Приложение №1
к протоколу заседания комиссии по разработке территориальной программы обязательного медицинского страхования
от 02.04.2021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</si>
</sst>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101">
    <xf numFmtId="0" fontId="0" fillId="0" borderId="0" xfId="0"/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left" shrinkToFit="1"/>
    </xf>
    <xf numFmtId="0" fontId="20" fillId="0" borderId="1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shrinkToFi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 wrapText="1"/>
    </xf>
    <xf numFmtId="0" fontId="20" fillId="0" borderId="6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left" shrinkToFit="1"/>
    </xf>
    <xf numFmtId="49" fontId="20" fillId="0" borderId="6" xfId="0" applyNumberFormat="1" applyFont="1" applyFill="1" applyBorder="1" applyAlignment="1">
      <alignment horizontal="left" shrinkToFit="1"/>
    </xf>
    <xf numFmtId="3" fontId="1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shrinkToFit="1"/>
    </xf>
    <xf numFmtId="3" fontId="1" fillId="0" borderId="1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0/&#1055;&#1088;&#1086;&#1090;&#1086;&#1082;&#1086;&#1083;%20&#8470;13%20&#1086;&#1090;%2030.09.2020/&#1057;&#1052;&#1054;/&#1048;&#1043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госстрах"/>
    </sheetNames>
    <sheetDataSet>
      <sheetData sheetId="0"/>
      <sheetData sheetId="1">
        <row r="5">
          <cell r="AG5" t="str">
            <v>1.1. Амбулаторная помощь оказываемая с профилактической целью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</row>
        <row r="292"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9"/>
  <sheetViews>
    <sheetView showZeros="0" tabSelected="1" view="pageBreakPreview" zoomScale="90" zoomScaleNormal="100" zoomScaleSheetLayoutView="9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K16" sqref="K16"/>
    </sheetView>
  </sheetViews>
  <sheetFormatPr defaultColWidth="9.140625" defaultRowHeight="15" x14ac:dyDescent="0.25"/>
  <cols>
    <col min="1" max="1" width="6.28515625" style="76" customWidth="1"/>
    <col min="2" max="2" width="63.140625" style="80" customWidth="1"/>
    <col min="3" max="5" width="15.7109375" style="80" hidden="1" customWidth="1"/>
    <col min="6" max="6" width="15.7109375" style="81" hidden="1" customWidth="1"/>
    <col min="7" max="7" width="22.28515625" style="35" customWidth="1"/>
    <col min="8" max="8" width="16.42578125" style="35" customWidth="1"/>
    <col min="9" max="9" width="12.5703125" style="35" customWidth="1"/>
    <col min="10" max="10" width="18" style="35" customWidth="1"/>
    <col min="11" max="11" width="7.5703125" style="35" customWidth="1"/>
    <col min="12" max="12" width="16" style="35" customWidth="1"/>
    <col min="13" max="13" width="7.42578125" style="35" customWidth="1"/>
    <col min="14" max="14" width="16.140625" style="35" customWidth="1"/>
    <col min="15" max="15" width="7.7109375" style="35" customWidth="1"/>
    <col min="16" max="16" width="19.140625" style="35" customWidth="1"/>
    <col min="17" max="17" width="6.7109375" style="35" customWidth="1"/>
    <col min="18" max="18" width="16.85546875" style="35" customWidth="1"/>
    <col min="19" max="20" width="2.28515625" style="35" customWidth="1"/>
    <col min="21" max="21" width="8" style="35" customWidth="1"/>
    <col min="22" max="22" width="17.42578125" style="35" customWidth="1"/>
    <col min="23" max="23" width="6" style="35" customWidth="1"/>
    <col min="24" max="24" width="14.7109375" style="35" customWidth="1"/>
    <col min="25" max="25" width="23.7109375" style="27" customWidth="1"/>
    <col min="26" max="26" width="13.42578125" style="27" customWidth="1"/>
    <col min="27" max="27" width="14.7109375" style="27" customWidth="1"/>
    <col min="28" max="28" width="13.42578125" style="27" customWidth="1"/>
    <col min="29" max="29" width="9.28515625" style="27" customWidth="1"/>
    <col min="30" max="30" width="12.42578125" style="27" customWidth="1"/>
    <col min="31" max="31" width="9.28515625" style="27" customWidth="1"/>
    <col min="32" max="32" width="14.5703125" style="27" customWidth="1"/>
    <col min="33" max="33" width="9.28515625" style="27" customWidth="1"/>
    <col min="34" max="34" width="13.42578125" style="27" customWidth="1"/>
    <col min="35" max="35" width="9.28515625" style="27" customWidth="1"/>
    <col min="36" max="36" width="13.42578125" style="27" customWidth="1"/>
    <col min="37" max="40" width="9.140625" style="27" customWidth="1"/>
    <col min="41" max="41" width="9.28515625" style="27" customWidth="1"/>
    <col min="42" max="43" width="15.85546875" style="27" customWidth="1"/>
    <col min="44" max="44" width="13.42578125" style="27" customWidth="1"/>
    <col min="45" max="51" width="9.140625" style="27" customWidth="1"/>
    <col min="52" max="52" width="12" style="27" customWidth="1"/>
    <col min="53" max="53" width="9.140625" style="27" customWidth="1"/>
    <col min="54" max="54" width="12" style="27" customWidth="1"/>
    <col min="55" max="59" width="9.140625" style="27" customWidth="1"/>
    <col min="60" max="61" width="14.42578125" style="27" customWidth="1"/>
    <col min="62" max="69" width="9.140625" style="27" customWidth="1"/>
    <col min="70" max="70" width="12" style="27" customWidth="1"/>
    <col min="71" max="71" width="9.140625" style="27" customWidth="1"/>
    <col min="72" max="72" width="13" style="27" customWidth="1"/>
    <col min="73" max="77" width="9.140625" style="27" customWidth="1"/>
    <col min="78" max="79" width="19" style="27" customWidth="1"/>
    <col min="80" max="80" width="12.7109375" style="27" customWidth="1"/>
    <col min="81" max="81" width="9.140625" style="27" customWidth="1"/>
    <col min="82" max="82" width="12.7109375" style="27" customWidth="1"/>
    <col min="83" max="83" width="9.140625" style="27" customWidth="1"/>
    <col min="84" max="84" width="12.140625" style="27" customWidth="1"/>
    <col min="85" max="85" width="9.140625" style="27" customWidth="1"/>
    <col min="86" max="86" width="12.5703125" style="27" customWidth="1"/>
    <col min="87" max="87" width="9.140625" style="27" customWidth="1"/>
    <col min="88" max="88" width="13.5703125" style="27" customWidth="1"/>
    <col min="89" max="89" width="9.140625" style="27" customWidth="1"/>
    <col min="90" max="90" width="14.42578125" style="27" customWidth="1"/>
    <col min="91" max="91" width="9.140625" style="27" customWidth="1"/>
    <col min="92" max="92" width="12.5703125" style="27" customWidth="1"/>
    <col min="93" max="93" width="9.140625" style="27" customWidth="1"/>
    <col min="94" max="94" width="12.7109375" style="27" customWidth="1"/>
    <col min="95" max="96" width="16" style="27" customWidth="1"/>
    <col min="97" max="16384" width="9.140625" style="27"/>
  </cols>
  <sheetData>
    <row r="1" spans="1:96" ht="78.75" customHeight="1" x14ac:dyDescent="0.25">
      <c r="A1" s="27"/>
      <c r="B1" s="33"/>
      <c r="C1" s="33"/>
      <c r="D1" s="33"/>
      <c r="E1" s="33"/>
      <c r="F1" s="34"/>
      <c r="U1" s="36" t="s">
        <v>307</v>
      </c>
      <c r="V1" s="94"/>
      <c r="W1" s="94"/>
      <c r="X1" s="94"/>
    </row>
    <row r="2" spans="1:96" ht="18.75" customHeight="1" x14ac:dyDescent="0.3">
      <c r="A2" s="41" t="s">
        <v>169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96" x14ac:dyDescent="0.25">
      <c r="A3" s="27"/>
      <c r="B3" s="33"/>
      <c r="C3" s="33"/>
      <c r="D3" s="33"/>
      <c r="E3" s="33"/>
      <c r="F3" s="34"/>
      <c r="AH3" s="95"/>
    </row>
    <row r="4" spans="1:96" ht="15" customHeight="1" x14ac:dyDescent="0.25">
      <c r="A4" s="32" t="s">
        <v>0</v>
      </c>
      <c r="B4" s="32" t="s">
        <v>1</v>
      </c>
      <c r="C4" s="32" t="s">
        <v>119</v>
      </c>
      <c r="D4" s="32" t="s">
        <v>120</v>
      </c>
      <c r="E4" s="32" t="s">
        <v>121</v>
      </c>
      <c r="F4" s="32" t="s">
        <v>122</v>
      </c>
      <c r="G4" s="43" t="s">
        <v>167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3" t="s">
        <v>155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3" t="s">
        <v>156</v>
      </c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3" t="s">
        <v>157</v>
      </c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3" t="s">
        <v>158</v>
      </c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</row>
    <row r="5" spans="1:96" ht="26.45" customHeight="1" x14ac:dyDescent="0.25">
      <c r="A5" s="45"/>
      <c r="B5" s="45"/>
      <c r="C5" s="45"/>
      <c r="D5" s="45"/>
      <c r="E5" s="45"/>
      <c r="F5" s="45"/>
      <c r="G5" s="46" t="s">
        <v>95</v>
      </c>
      <c r="H5" s="47" t="s">
        <v>81</v>
      </c>
      <c r="I5" s="48"/>
      <c r="J5" s="48"/>
      <c r="K5" s="48"/>
      <c r="L5" s="48"/>
      <c r="M5" s="48"/>
      <c r="N5" s="48"/>
      <c r="O5" s="47" t="s">
        <v>88</v>
      </c>
      <c r="P5" s="48"/>
      <c r="Q5" s="47" t="s">
        <v>91</v>
      </c>
      <c r="R5" s="48"/>
      <c r="S5" s="48"/>
      <c r="T5" s="48"/>
      <c r="U5" s="48"/>
      <c r="V5" s="48"/>
      <c r="W5" s="47" t="s">
        <v>92</v>
      </c>
      <c r="X5" s="48"/>
      <c r="Y5" s="46" t="s">
        <v>95</v>
      </c>
      <c r="Z5" s="47" t="s">
        <v>81</v>
      </c>
      <c r="AA5" s="48"/>
      <c r="AB5" s="48"/>
      <c r="AC5" s="48"/>
      <c r="AD5" s="48"/>
      <c r="AE5" s="48"/>
      <c r="AF5" s="48"/>
      <c r="AG5" s="47" t="s">
        <v>88</v>
      </c>
      <c r="AH5" s="48"/>
      <c r="AI5" s="47" t="s">
        <v>91</v>
      </c>
      <c r="AJ5" s="48"/>
      <c r="AK5" s="48"/>
      <c r="AL5" s="48"/>
      <c r="AM5" s="48"/>
      <c r="AN5" s="48"/>
      <c r="AO5" s="47" t="s">
        <v>92</v>
      </c>
      <c r="AP5" s="48"/>
      <c r="AQ5" s="46" t="s">
        <v>95</v>
      </c>
      <c r="AR5" s="47" t="s">
        <v>81</v>
      </c>
      <c r="AS5" s="48"/>
      <c r="AT5" s="48"/>
      <c r="AU5" s="48"/>
      <c r="AV5" s="48"/>
      <c r="AW5" s="48"/>
      <c r="AX5" s="48"/>
      <c r="AY5" s="47" t="s">
        <v>88</v>
      </c>
      <c r="AZ5" s="48"/>
      <c r="BA5" s="47" t="s">
        <v>91</v>
      </c>
      <c r="BB5" s="48"/>
      <c r="BC5" s="48"/>
      <c r="BD5" s="48"/>
      <c r="BE5" s="48"/>
      <c r="BF5" s="48"/>
      <c r="BG5" s="47" t="s">
        <v>92</v>
      </c>
      <c r="BH5" s="48"/>
      <c r="BI5" s="46" t="s">
        <v>95</v>
      </c>
      <c r="BJ5" s="47" t="s">
        <v>81</v>
      </c>
      <c r="BK5" s="48"/>
      <c r="BL5" s="48"/>
      <c r="BM5" s="48"/>
      <c r="BN5" s="48"/>
      <c r="BO5" s="48"/>
      <c r="BP5" s="48"/>
      <c r="BQ5" s="47" t="s">
        <v>88</v>
      </c>
      <c r="BR5" s="48"/>
      <c r="BS5" s="47" t="s">
        <v>91</v>
      </c>
      <c r="BT5" s="48"/>
      <c r="BU5" s="48"/>
      <c r="BV5" s="48"/>
      <c r="BW5" s="48"/>
      <c r="BX5" s="48"/>
      <c r="BY5" s="47" t="s">
        <v>92</v>
      </c>
      <c r="BZ5" s="48"/>
      <c r="CA5" s="46" t="s">
        <v>95</v>
      </c>
      <c r="CB5" s="47" t="s">
        <v>81</v>
      </c>
      <c r="CC5" s="48"/>
      <c r="CD5" s="48"/>
      <c r="CE5" s="48"/>
      <c r="CF5" s="48"/>
      <c r="CG5" s="48"/>
      <c r="CH5" s="48"/>
      <c r="CI5" s="47" t="s">
        <v>88</v>
      </c>
      <c r="CJ5" s="48"/>
      <c r="CK5" s="47" t="s">
        <v>91</v>
      </c>
      <c r="CL5" s="48"/>
      <c r="CM5" s="48"/>
      <c r="CN5" s="48"/>
      <c r="CO5" s="48"/>
      <c r="CP5" s="48"/>
      <c r="CQ5" s="47" t="s">
        <v>92</v>
      </c>
      <c r="CR5" s="48"/>
    </row>
    <row r="6" spans="1:96" ht="16.149999999999999" customHeight="1" x14ac:dyDescent="0.25">
      <c r="A6" s="45"/>
      <c r="B6" s="45"/>
      <c r="C6" s="45"/>
      <c r="D6" s="45"/>
      <c r="E6" s="45"/>
      <c r="F6" s="45"/>
      <c r="G6" s="49"/>
      <c r="H6" s="47" t="s">
        <v>94</v>
      </c>
      <c r="I6" s="47" t="s">
        <v>83</v>
      </c>
      <c r="J6" s="48"/>
      <c r="K6" s="47" t="s">
        <v>85</v>
      </c>
      <c r="L6" s="48"/>
      <c r="M6" s="47" t="s">
        <v>86</v>
      </c>
      <c r="N6" s="48"/>
      <c r="O6" s="47" t="s">
        <v>89</v>
      </c>
      <c r="P6" s="47" t="s">
        <v>82</v>
      </c>
      <c r="Q6" s="47" t="s">
        <v>96</v>
      </c>
      <c r="R6" s="47" t="s">
        <v>94</v>
      </c>
      <c r="S6" s="47" t="s">
        <v>97</v>
      </c>
      <c r="T6" s="48"/>
      <c r="U6" s="47" t="s">
        <v>98</v>
      </c>
      <c r="V6" s="48"/>
      <c r="W6" s="47" t="s">
        <v>93</v>
      </c>
      <c r="X6" s="47" t="s">
        <v>82</v>
      </c>
      <c r="Y6" s="49"/>
      <c r="Z6" s="47" t="s">
        <v>94</v>
      </c>
      <c r="AA6" s="47" t="s">
        <v>83</v>
      </c>
      <c r="AB6" s="48"/>
      <c r="AC6" s="47" t="s">
        <v>85</v>
      </c>
      <c r="AD6" s="48"/>
      <c r="AE6" s="47" t="s">
        <v>86</v>
      </c>
      <c r="AF6" s="48"/>
      <c r="AG6" s="47" t="s">
        <v>89</v>
      </c>
      <c r="AH6" s="47" t="s">
        <v>82</v>
      </c>
      <c r="AI6" s="47" t="s">
        <v>96</v>
      </c>
      <c r="AJ6" s="47" t="s">
        <v>94</v>
      </c>
      <c r="AK6" s="47" t="s">
        <v>97</v>
      </c>
      <c r="AL6" s="48"/>
      <c r="AM6" s="47" t="s">
        <v>98</v>
      </c>
      <c r="AN6" s="48"/>
      <c r="AO6" s="47" t="s">
        <v>93</v>
      </c>
      <c r="AP6" s="47" t="s">
        <v>82</v>
      </c>
      <c r="AQ6" s="49"/>
      <c r="AR6" s="47" t="s">
        <v>94</v>
      </c>
      <c r="AS6" s="47" t="s">
        <v>83</v>
      </c>
      <c r="AT6" s="48"/>
      <c r="AU6" s="47" t="s">
        <v>85</v>
      </c>
      <c r="AV6" s="48"/>
      <c r="AW6" s="47" t="s">
        <v>86</v>
      </c>
      <c r="AX6" s="48"/>
      <c r="AY6" s="47" t="s">
        <v>89</v>
      </c>
      <c r="AZ6" s="47" t="s">
        <v>82</v>
      </c>
      <c r="BA6" s="47" t="s">
        <v>96</v>
      </c>
      <c r="BB6" s="47" t="s">
        <v>94</v>
      </c>
      <c r="BC6" s="47" t="s">
        <v>97</v>
      </c>
      <c r="BD6" s="48"/>
      <c r="BE6" s="47" t="s">
        <v>98</v>
      </c>
      <c r="BF6" s="48"/>
      <c r="BG6" s="47" t="s">
        <v>93</v>
      </c>
      <c r="BH6" s="47" t="s">
        <v>82</v>
      </c>
      <c r="BI6" s="49"/>
      <c r="BJ6" s="47" t="s">
        <v>94</v>
      </c>
      <c r="BK6" s="47" t="s">
        <v>83</v>
      </c>
      <c r="BL6" s="48"/>
      <c r="BM6" s="47" t="s">
        <v>85</v>
      </c>
      <c r="BN6" s="48"/>
      <c r="BO6" s="47" t="s">
        <v>86</v>
      </c>
      <c r="BP6" s="48"/>
      <c r="BQ6" s="47" t="s">
        <v>89</v>
      </c>
      <c r="BR6" s="47" t="s">
        <v>82</v>
      </c>
      <c r="BS6" s="47" t="s">
        <v>96</v>
      </c>
      <c r="BT6" s="47" t="s">
        <v>94</v>
      </c>
      <c r="BU6" s="47" t="s">
        <v>97</v>
      </c>
      <c r="BV6" s="48"/>
      <c r="BW6" s="47" t="s">
        <v>98</v>
      </c>
      <c r="BX6" s="48"/>
      <c r="BY6" s="47" t="s">
        <v>93</v>
      </c>
      <c r="BZ6" s="47" t="s">
        <v>82</v>
      </c>
      <c r="CA6" s="49"/>
      <c r="CB6" s="47" t="s">
        <v>94</v>
      </c>
      <c r="CC6" s="47" t="s">
        <v>83</v>
      </c>
      <c r="CD6" s="48"/>
      <c r="CE6" s="47" t="s">
        <v>85</v>
      </c>
      <c r="CF6" s="48"/>
      <c r="CG6" s="47" t="s">
        <v>86</v>
      </c>
      <c r="CH6" s="48"/>
      <c r="CI6" s="47" t="s">
        <v>89</v>
      </c>
      <c r="CJ6" s="47" t="s">
        <v>82</v>
      </c>
      <c r="CK6" s="47" t="s">
        <v>96</v>
      </c>
      <c r="CL6" s="47" t="s">
        <v>94</v>
      </c>
      <c r="CM6" s="47" t="s">
        <v>97</v>
      </c>
      <c r="CN6" s="48"/>
      <c r="CO6" s="47" t="s">
        <v>98</v>
      </c>
      <c r="CP6" s="48"/>
      <c r="CQ6" s="47" t="s">
        <v>93</v>
      </c>
      <c r="CR6" s="47" t="s">
        <v>82</v>
      </c>
    </row>
    <row r="7" spans="1:96" ht="19.149999999999999" customHeight="1" x14ac:dyDescent="0.25">
      <c r="A7" s="50"/>
      <c r="B7" s="50"/>
      <c r="C7" s="50"/>
      <c r="D7" s="50"/>
      <c r="E7" s="50"/>
      <c r="F7" s="50"/>
      <c r="G7" s="49"/>
      <c r="H7" s="48"/>
      <c r="I7" s="51" t="s">
        <v>84</v>
      </c>
      <c r="J7" s="51" t="s">
        <v>82</v>
      </c>
      <c r="K7" s="51" t="s">
        <v>84</v>
      </c>
      <c r="L7" s="51" t="s">
        <v>82</v>
      </c>
      <c r="M7" s="51" t="s">
        <v>87</v>
      </c>
      <c r="N7" s="51" t="s">
        <v>82</v>
      </c>
      <c r="O7" s="48"/>
      <c r="P7" s="48"/>
      <c r="Q7" s="48"/>
      <c r="R7" s="48"/>
      <c r="S7" s="51" t="s">
        <v>90</v>
      </c>
      <c r="T7" s="51" t="s">
        <v>82</v>
      </c>
      <c r="U7" s="51" t="s">
        <v>90</v>
      </c>
      <c r="V7" s="51" t="s">
        <v>82</v>
      </c>
      <c r="W7" s="48"/>
      <c r="X7" s="48"/>
      <c r="Y7" s="49"/>
      <c r="Z7" s="48"/>
      <c r="AA7" s="51" t="s">
        <v>84</v>
      </c>
      <c r="AB7" s="51" t="s">
        <v>82</v>
      </c>
      <c r="AC7" s="51" t="s">
        <v>84</v>
      </c>
      <c r="AD7" s="51" t="s">
        <v>82</v>
      </c>
      <c r="AE7" s="51" t="s">
        <v>87</v>
      </c>
      <c r="AF7" s="51" t="s">
        <v>82</v>
      </c>
      <c r="AG7" s="48"/>
      <c r="AH7" s="48"/>
      <c r="AI7" s="48"/>
      <c r="AJ7" s="48"/>
      <c r="AK7" s="51" t="s">
        <v>90</v>
      </c>
      <c r="AL7" s="51" t="s">
        <v>82</v>
      </c>
      <c r="AM7" s="51" t="s">
        <v>90</v>
      </c>
      <c r="AN7" s="51" t="s">
        <v>82</v>
      </c>
      <c r="AO7" s="48"/>
      <c r="AP7" s="48"/>
      <c r="AQ7" s="49"/>
      <c r="AR7" s="48"/>
      <c r="AS7" s="51" t="s">
        <v>84</v>
      </c>
      <c r="AT7" s="51" t="s">
        <v>82</v>
      </c>
      <c r="AU7" s="51" t="s">
        <v>84</v>
      </c>
      <c r="AV7" s="51" t="s">
        <v>82</v>
      </c>
      <c r="AW7" s="51" t="s">
        <v>87</v>
      </c>
      <c r="AX7" s="51" t="s">
        <v>82</v>
      </c>
      <c r="AY7" s="48"/>
      <c r="AZ7" s="48"/>
      <c r="BA7" s="48"/>
      <c r="BB7" s="48"/>
      <c r="BC7" s="51" t="s">
        <v>90</v>
      </c>
      <c r="BD7" s="51" t="s">
        <v>82</v>
      </c>
      <c r="BE7" s="51" t="s">
        <v>90</v>
      </c>
      <c r="BF7" s="51" t="s">
        <v>82</v>
      </c>
      <c r="BG7" s="48"/>
      <c r="BH7" s="48"/>
      <c r="BI7" s="49"/>
      <c r="BJ7" s="48"/>
      <c r="BK7" s="51" t="s">
        <v>84</v>
      </c>
      <c r="BL7" s="51" t="s">
        <v>82</v>
      </c>
      <c r="BM7" s="51" t="s">
        <v>84</v>
      </c>
      <c r="BN7" s="51" t="s">
        <v>82</v>
      </c>
      <c r="BO7" s="51" t="s">
        <v>87</v>
      </c>
      <c r="BP7" s="51" t="s">
        <v>82</v>
      </c>
      <c r="BQ7" s="48"/>
      <c r="BR7" s="48"/>
      <c r="BS7" s="48"/>
      <c r="BT7" s="48"/>
      <c r="BU7" s="51" t="s">
        <v>90</v>
      </c>
      <c r="BV7" s="51" t="s">
        <v>82</v>
      </c>
      <c r="BW7" s="51" t="s">
        <v>90</v>
      </c>
      <c r="BX7" s="51" t="s">
        <v>82</v>
      </c>
      <c r="BY7" s="48"/>
      <c r="BZ7" s="48"/>
      <c r="CA7" s="49"/>
      <c r="CB7" s="48"/>
      <c r="CC7" s="51" t="s">
        <v>84</v>
      </c>
      <c r="CD7" s="51" t="s">
        <v>82</v>
      </c>
      <c r="CE7" s="51" t="s">
        <v>84</v>
      </c>
      <c r="CF7" s="51" t="s">
        <v>82</v>
      </c>
      <c r="CG7" s="51" t="s">
        <v>87</v>
      </c>
      <c r="CH7" s="51" t="s">
        <v>82</v>
      </c>
      <c r="CI7" s="48"/>
      <c r="CJ7" s="48"/>
      <c r="CK7" s="48"/>
      <c r="CL7" s="48"/>
      <c r="CM7" s="51" t="s">
        <v>90</v>
      </c>
      <c r="CN7" s="51" t="s">
        <v>82</v>
      </c>
      <c r="CO7" s="51" t="s">
        <v>90</v>
      </c>
      <c r="CP7" s="51" t="s">
        <v>82</v>
      </c>
      <c r="CQ7" s="48"/>
      <c r="CR7" s="48"/>
    </row>
    <row r="8" spans="1:96" s="53" customFormat="1" ht="13.5" x14ac:dyDescent="0.2">
      <c r="A8" s="1" t="s">
        <v>153</v>
      </c>
      <c r="B8" s="1" t="s">
        <v>154</v>
      </c>
      <c r="C8" s="1"/>
      <c r="D8" s="2"/>
      <c r="E8" s="2"/>
      <c r="F8" s="3"/>
      <c r="G8" s="52">
        <v>1</v>
      </c>
      <c r="H8" s="52">
        <f>1+G8</f>
        <v>2</v>
      </c>
      <c r="I8" s="52">
        <f t="shared" ref="I8:X8" si="0">1+H8</f>
        <v>3</v>
      </c>
      <c r="J8" s="52">
        <f t="shared" si="0"/>
        <v>4</v>
      </c>
      <c r="K8" s="52">
        <f t="shared" si="0"/>
        <v>5</v>
      </c>
      <c r="L8" s="52">
        <f t="shared" si="0"/>
        <v>6</v>
      </c>
      <c r="M8" s="52">
        <f t="shared" si="0"/>
        <v>7</v>
      </c>
      <c r="N8" s="52">
        <f t="shared" si="0"/>
        <v>8</v>
      </c>
      <c r="O8" s="52">
        <f t="shared" si="0"/>
        <v>9</v>
      </c>
      <c r="P8" s="52">
        <f t="shared" si="0"/>
        <v>10</v>
      </c>
      <c r="Q8" s="52">
        <f t="shared" si="0"/>
        <v>11</v>
      </c>
      <c r="R8" s="52">
        <f t="shared" si="0"/>
        <v>12</v>
      </c>
      <c r="S8" s="52">
        <f t="shared" si="0"/>
        <v>13</v>
      </c>
      <c r="T8" s="52">
        <f t="shared" si="0"/>
        <v>14</v>
      </c>
      <c r="U8" s="52">
        <f t="shared" si="0"/>
        <v>15</v>
      </c>
      <c r="V8" s="52">
        <f t="shared" si="0"/>
        <v>16</v>
      </c>
      <c r="W8" s="52">
        <f t="shared" si="0"/>
        <v>17</v>
      </c>
      <c r="X8" s="52">
        <f t="shared" si="0"/>
        <v>18</v>
      </c>
      <c r="Y8" s="52">
        <v>1</v>
      </c>
      <c r="Z8" s="52">
        <f>1+Y8</f>
        <v>2</v>
      </c>
      <c r="AA8" s="52">
        <f t="shared" ref="AA8" si="1">1+Z8</f>
        <v>3</v>
      </c>
      <c r="AB8" s="52">
        <f t="shared" ref="AB8" si="2">1+AA8</f>
        <v>4</v>
      </c>
      <c r="AC8" s="52">
        <f t="shared" ref="AC8" si="3">1+AB8</f>
        <v>5</v>
      </c>
      <c r="AD8" s="52">
        <f t="shared" ref="AD8" si="4">1+AC8</f>
        <v>6</v>
      </c>
      <c r="AE8" s="52">
        <f t="shared" ref="AE8" si="5">1+AD8</f>
        <v>7</v>
      </c>
      <c r="AF8" s="52">
        <f t="shared" ref="AF8" si="6">1+AE8</f>
        <v>8</v>
      </c>
      <c r="AG8" s="52">
        <f t="shared" ref="AG8" si="7">1+AF8</f>
        <v>9</v>
      </c>
      <c r="AH8" s="52">
        <f t="shared" ref="AH8" si="8">1+AG8</f>
        <v>10</v>
      </c>
      <c r="AI8" s="52">
        <f t="shared" ref="AI8" si="9">1+AH8</f>
        <v>11</v>
      </c>
      <c r="AJ8" s="52">
        <f t="shared" ref="AJ8" si="10">1+AI8</f>
        <v>12</v>
      </c>
      <c r="AK8" s="52">
        <f t="shared" ref="AK8" si="11">1+AJ8</f>
        <v>13</v>
      </c>
      <c r="AL8" s="52">
        <f t="shared" ref="AL8" si="12">1+AK8</f>
        <v>14</v>
      </c>
      <c r="AM8" s="52">
        <f t="shared" ref="AM8" si="13">1+AL8</f>
        <v>15</v>
      </c>
      <c r="AN8" s="52">
        <f t="shared" ref="AN8" si="14">1+AM8</f>
        <v>16</v>
      </c>
      <c r="AO8" s="52">
        <f t="shared" ref="AO8" si="15">1+AN8</f>
        <v>17</v>
      </c>
      <c r="AP8" s="52">
        <f t="shared" ref="AP8" si="16">1+AO8</f>
        <v>18</v>
      </c>
      <c r="AQ8" s="52">
        <v>1</v>
      </c>
      <c r="AR8" s="52">
        <f>1+AQ8</f>
        <v>2</v>
      </c>
      <c r="AS8" s="52">
        <f t="shared" ref="AS8" si="17">1+AR8</f>
        <v>3</v>
      </c>
      <c r="AT8" s="52">
        <f t="shared" ref="AT8" si="18">1+AS8</f>
        <v>4</v>
      </c>
      <c r="AU8" s="52">
        <f t="shared" ref="AU8" si="19">1+AT8</f>
        <v>5</v>
      </c>
      <c r="AV8" s="52">
        <f t="shared" ref="AV8" si="20">1+AU8</f>
        <v>6</v>
      </c>
      <c r="AW8" s="52">
        <f t="shared" ref="AW8" si="21">1+AV8</f>
        <v>7</v>
      </c>
      <c r="AX8" s="52">
        <f t="shared" ref="AX8" si="22">1+AW8</f>
        <v>8</v>
      </c>
      <c r="AY8" s="52">
        <f t="shared" ref="AY8" si="23">1+AX8</f>
        <v>9</v>
      </c>
      <c r="AZ8" s="52">
        <f t="shared" ref="AZ8" si="24">1+AY8</f>
        <v>10</v>
      </c>
      <c r="BA8" s="52">
        <f t="shared" ref="BA8" si="25">1+AZ8</f>
        <v>11</v>
      </c>
      <c r="BB8" s="52">
        <f t="shared" ref="BB8" si="26">1+BA8</f>
        <v>12</v>
      </c>
      <c r="BC8" s="52">
        <f t="shared" ref="BC8" si="27">1+BB8</f>
        <v>13</v>
      </c>
      <c r="BD8" s="52">
        <f t="shared" ref="BD8" si="28">1+BC8</f>
        <v>14</v>
      </c>
      <c r="BE8" s="52">
        <f t="shared" ref="BE8" si="29">1+BD8</f>
        <v>15</v>
      </c>
      <c r="BF8" s="52">
        <f t="shared" ref="BF8" si="30">1+BE8</f>
        <v>16</v>
      </c>
      <c r="BG8" s="52">
        <f t="shared" ref="BG8" si="31">1+BF8</f>
        <v>17</v>
      </c>
      <c r="BH8" s="52">
        <f t="shared" ref="BH8" si="32">1+BG8</f>
        <v>18</v>
      </c>
      <c r="BI8" s="52">
        <v>1</v>
      </c>
      <c r="BJ8" s="52">
        <f>1+BI8</f>
        <v>2</v>
      </c>
      <c r="BK8" s="52">
        <f t="shared" ref="BK8" si="33">1+BJ8</f>
        <v>3</v>
      </c>
      <c r="BL8" s="52">
        <f t="shared" ref="BL8" si="34">1+BK8</f>
        <v>4</v>
      </c>
      <c r="BM8" s="52">
        <f t="shared" ref="BM8" si="35">1+BL8</f>
        <v>5</v>
      </c>
      <c r="BN8" s="52">
        <f t="shared" ref="BN8" si="36">1+BM8</f>
        <v>6</v>
      </c>
      <c r="BO8" s="52">
        <f t="shared" ref="BO8" si="37">1+BN8</f>
        <v>7</v>
      </c>
      <c r="BP8" s="52">
        <f t="shared" ref="BP8" si="38">1+BO8</f>
        <v>8</v>
      </c>
      <c r="BQ8" s="52">
        <f t="shared" ref="BQ8" si="39">1+BP8</f>
        <v>9</v>
      </c>
      <c r="BR8" s="52">
        <f t="shared" ref="BR8" si="40">1+BQ8</f>
        <v>10</v>
      </c>
      <c r="BS8" s="52">
        <f t="shared" ref="BS8" si="41">1+BR8</f>
        <v>11</v>
      </c>
      <c r="BT8" s="52">
        <f t="shared" ref="BT8" si="42">1+BS8</f>
        <v>12</v>
      </c>
      <c r="BU8" s="52">
        <f t="shared" ref="BU8" si="43">1+BT8</f>
        <v>13</v>
      </c>
      <c r="BV8" s="52">
        <f t="shared" ref="BV8" si="44">1+BU8</f>
        <v>14</v>
      </c>
      <c r="BW8" s="52">
        <f t="shared" ref="BW8" si="45">1+BV8</f>
        <v>15</v>
      </c>
      <c r="BX8" s="52">
        <f t="shared" ref="BX8" si="46">1+BW8</f>
        <v>16</v>
      </c>
      <c r="BY8" s="52">
        <f t="shared" ref="BY8" si="47">1+BX8</f>
        <v>17</v>
      </c>
      <c r="BZ8" s="52">
        <f t="shared" ref="BZ8" si="48">1+BY8</f>
        <v>18</v>
      </c>
      <c r="CA8" s="52">
        <v>1</v>
      </c>
      <c r="CB8" s="52">
        <f>1+CA8</f>
        <v>2</v>
      </c>
      <c r="CC8" s="52">
        <f t="shared" ref="CC8" si="49">1+CB8</f>
        <v>3</v>
      </c>
      <c r="CD8" s="52">
        <f t="shared" ref="CD8" si="50">1+CC8</f>
        <v>4</v>
      </c>
      <c r="CE8" s="52">
        <f t="shared" ref="CE8" si="51">1+CD8</f>
        <v>5</v>
      </c>
      <c r="CF8" s="52">
        <f t="shared" ref="CF8" si="52">1+CE8</f>
        <v>6</v>
      </c>
      <c r="CG8" s="52">
        <f t="shared" ref="CG8" si="53">1+CF8</f>
        <v>7</v>
      </c>
      <c r="CH8" s="52">
        <f t="shared" ref="CH8" si="54">1+CG8</f>
        <v>8</v>
      </c>
      <c r="CI8" s="52">
        <f t="shared" ref="CI8" si="55">1+CH8</f>
        <v>9</v>
      </c>
      <c r="CJ8" s="52">
        <f t="shared" ref="CJ8" si="56">1+CI8</f>
        <v>10</v>
      </c>
      <c r="CK8" s="52">
        <f t="shared" ref="CK8" si="57">1+CJ8</f>
        <v>11</v>
      </c>
      <c r="CL8" s="52">
        <f t="shared" ref="CL8" si="58">1+CK8</f>
        <v>12</v>
      </c>
      <c r="CM8" s="52">
        <f t="shared" ref="CM8" si="59">1+CL8</f>
        <v>13</v>
      </c>
      <c r="CN8" s="52">
        <f t="shared" ref="CN8" si="60">1+CM8</f>
        <v>14</v>
      </c>
      <c r="CO8" s="52">
        <f t="shared" ref="CO8" si="61">1+CN8</f>
        <v>15</v>
      </c>
      <c r="CP8" s="52">
        <f t="shared" ref="CP8" si="62">1+CO8</f>
        <v>16</v>
      </c>
      <c r="CQ8" s="52">
        <f t="shared" ref="CQ8" si="63">1+CP8</f>
        <v>17</v>
      </c>
      <c r="CR8" s="52">
        <f t="shared" ref="CR8" si="64">1+CQ8</f>
        <v>18</v>
      </c>
    </row>
    <row r="9" spans="1:96" x14ac:dyDescent="0.25">
      <c r="A9" s="4"/>
      <c r="B9" s="5" t="s">
        <v>99</v>
      </c>
      <c r="C9" s="28"/>
      <c r="D9" s="29"/>
      <c r="E9" s="30" t="s">
        <v>123</v>
      </c>
      <c r="F9" s="31"/>
      <c r="G9" s="24"/>
      <c r="H9" s="24"/>
      <c r="I9" s="25">
        <v>0</v>
      </c>
      <c r="J9" s="24"/>
      <c r="K9" s="25">
        <v>0</v>
      </c>
      <c r="L9" s="24"/>
      <c r="M9" s="25">
        <v>0</v>
      </c>
      <c r="N9" s="24"/>
      <c r="O9" s="25">
        <v>0</v>
      </c>
      <c r="P9" s="24"/>
      <c r="Q9" s="25">
        <v>0</v>
      </c>
      <c r="R9" s="24"/>
      <c r="S9" s="25"/>
      <c r="T9" s="24"/>
      <c r="U9" s="25">
        <v>0</v>
      </c>
      <c r="V9" s="24"/>
      <c r="W9" s="25">
        <v>0</v>
      </c>
      <c r="X9" s="24"/>
      <c r="Y9" s="24"/>
      <c r="Z9" s="24"/>
      <c r="AA9" s="25">
        <v>0</v>
      </c>
      <c r="AB9" s="24"/>
      <c r="AC9" s="25">
        <v>0</v>
      </c>
      <c r="AD9" s="24"/>
      <c r="AE9" s="25">
        <v>0</v>
      </c>
      <c r="AF9" s="24"/>
      <c r="AG9" s="25">
        <v>0</v>
      </c>
      <c r="AH9" s="24"/>
      <c r="AI9" s="25">
        <v>0</v>
      </c>
      <c r="AJ9" s="24"/>
      <c r="AK9" s="25"/>
      <c r="AL9" s="24"/>
      <c r="AM9" s="25">
        <v>0</v>
      </c>
      <c r="AN9" s="24"/>
      <c r="AO9" s="25">
        <v>0</v>
      </c>
      <c r="AP9" s="24"/>
      <c r="AQ9" s="24"/>
      <c r="AR9" s="24"/>
      <c r="AS9" s="25">
        <v>0</v>
      </c>
      <c r="AT9" s="24"/>
      <c r="AU9" s="25">
        <v>0</v>
      </c>
      <c r="AV9" s="24"/>
      <c r="AW9" s="25">
        <v>0</v>
      </c>
      <c r="AX9" s="24"/>
      <c r="AY9" s="25">
        <v>0</v>
      </c>
      <c r="AZ9" s="24"/>
      <c r="BA9" s="25">
        <v>0</v>
      </c>
      <c r="BB9" s="24"/>
      <c r="BC9" s="25"/>
      <c r="BD9" s="24"/>
      <c r="BE9" s="25">
        <v>0</v>
      </c>
      <c r="BF9" s="24"/>
      <c r="BG9" s="25">
        <v>0</v>
      </c>
      <c r="BH9" s="24"/>
      <c r="BI9" s="24"/>
      <c r="BJ9" s="24"/>
      <c r="BK9" s="25">
        <v>0</v>
      </c>
      <c r="BL9" s="24"/>
      <c r="BM9" s="25">
        <v>0</v>
      </c>
      <c r="BN9" s="24"/>
      <c r="BO9" s="25">
        <v>0</v>
      </c>
      <c r="BP9" s="24"/>
      <c r="BQ9" s="25">
        <v>0</v>
      </c>
      <c r="BR9" s="24"/>
      <c r="BS9" s="25">
        <v>0</v>
      </c>
      <c r="BT9" s="24"/>
      <c r="BU9" s="25"/>
      <c r="BV9" s="24"/>
      <c r="BW9" s="25">
        <v>0</v>
      </c>
      <c r="BX9" s="24"/>
      <c r="BY9" s="25">
        <v>0</v>
      </c>
      <c r="BZ9" s="24"/>
      <c r="CA9" s="24"/>
      <c r="CB9" s="24"/>
      <c r="CC9" s="25">
        <v>0</v>
      </c>
      <c r="CD9" s="24"/>
      <c r="CE9" s="25">
        <v>0</v>
      </c>
      <c r="CF9" s="24"/>
      <c r="CG9" s="25">
        <v>0</v>
      </c>
      <c r="CH9" s="24"/>
      <c r="CI9" s="25">
        <v>0</v>
      </c>
      <c r="CJ9" s="24"/>
      <c r="CK9" s="25">
        <v>0</v>
      </c>
      <c r="CL9" s="24"/>
      <c r="CM9" s="25"/>
      <c r="CN9" s="24"/>
      <c r="CO9" s="25">
        <v>0</v>
      </c>
      <c r="CP9" s="24"/>
      <c r="CQ9" s="25">
        <v>0</v>
      </c>
      <c r="CR9" s="24"/>
    </row>
    <row r="10" spans="1:96" ht="15" customHeight="1" x14ac:dyDescent="0.25">
      <c r="A10" s="6">
        <v>1</v>
      </c>
      <c r="B10" s="7" t="s">
        <v>2</v>
      </c>
      <c r="C10" s="28">
        <v>330278</v>
      </c>
      <c r="D10" s="29" t="s">
        <v>124</v>
      </c>
      <c r="E10" s="29" t="s">
        <v>123</v>
      </c>
      <c r="F10" s="31" t="s">
        <v>125</v>
      </c>
      <c r="G10" s="24">
        <f>H10+P10+R10+X10</f>
        <v>423334439.13999999</v>
      </c>
      <c r="H10" s="24">
        <f>J10+L10+N10</f>
        <v>133349476.19</v>
      </c>
      <c r="I10" s="25">
        <f t="shared" ref="I10:I41" si="65">AA10+AS10+BK10+CC10</f>
        <v>207809</v>
      </c>
      <c r="J10" s="24">
        <f t="shared" ref="J10:X10" si="66">AB10+AT10+BL10+CD10</f>
        <v>69636743.840000004</v>
      </c>
      <c r="K10" s="25">
        <f t="shared" si="66"/>
        <v>11273</v>
      </c>
      <c r="L10" s="24">
        <f t="shared" si="66"/>
        <v>6482030.9100000001</v>
      </c>
      <c r="M10" s="25">
        <f t="shared" si="66"/>
        <v>47939</v>
      </c>
      <c r="N10" s="24">
        <f t="shared" si="66"/>
        <v>57230701.439999998</v>
      </c>
      <c r="O10" s="25">
        <f t="shared" si="66"/>
        <v>992</v>
      </c>
      <c r="P10" s="24">
        <f t="shared" si="66"/>
        <v>14351647.689999999</v>
      </c>
      <c r="Q10" s="25">
        <f t="shared" si="66"/>
        <v>7927</v>
      </c>
      <c r="R10" s="24">
        <f t="shared" ref="R10:R74" si="67">AJ10+BB10+BT10+CL10</f>
        <v>275633315.25999999</v>
      </c>
      <c r="S10" s="25">
        <f t="shared" si="66"/>
        <v>0</v>
      </c>
      <c r="T10" s="24">
        <f t="shared" si="66"/>
        <v>0</v>
      </c>
      <c r="U10" s="25">
        <f t="shared" si="66"/>
        <v>166</v>
      </c>
      <c r="V10" s="24">
        <f t="shared" si="66"/>
        <v>42866946</v>
      </c>
      <c r="W10" s="25">
        <f t="shared" si="66"/>
        <v>0</v>
      </c>
      <c r="X10" s="24">
        <f t="shared" si="66"/>
        <v>0</v>
      </c>
      <c r="Y10" s="24">
        <f>Z10+AH10+AJ10+AP10</f>
        <v>122380278.61</v>
      </c>
      <c r="Z10" s="24">
        <f>AB10+AD10+AF10</f>
        <v>35384789.719999999</v>
      </c>
      <c r="AA10" s="25">
        <f>КМС!AA10+ИГС!AA10+МАКС!AA10</f>
        <v>59588</v>
      </c>
      <c r="AB10" s="24">
        <f>КМС!AB10+ИГС!AB10+МАКС!AB10</f>
        <v>18589147.359999999</v>
      </c>
      <c r="AC10" s="25">
        <f>КМС!AC10+ИГС!AC10+МАКС!AC10</f>
        <v>3240</v>
      </c>
      <c r="AD10" s="24">
        <f>КМС!AD10+ИГС!AD10+МАКС!AD10</f>
        <v>1977979.27</v>
      </c>
      <c r="AE10" s="25">
        <f>КМС!AE10+ИГС!AE10+МАКС!AE10</f>
        <v>14114</v>
      </c>
      <c r="AF10" s="24">
        <f>КМС!AF10+ИГС!AF10+МАКС!AF10</f>
        <v>14817663.09</v>
      </c>
      <c r="AG10" s="25">
        <f>КМС!AG10+ИГС!AG10+МАКС!AG10</f>
        <v>297</v>
      </c>
      <c r="AH10" s="24">
        <f>КМС!AH10+ИГС!AH10+МАКС!AH10</f>
        <v>4305494.3099999996</v>
      </c>
      <c r="AI10" s="25">
        <f>КМС!AI10+ИГС!AI10+МАКС!AI10</f>
        <v>2379</v>
      </c>
      <c r="AJ10" s="24">
        <f>КМС!AJ10+ИГС!AJ10+МАКС!AJ10</f>
        <v>82689994.579999998</v>
      </c>
      <c r="AK10" s="25">
        <f>КМС!AK10+ИГС!AK10+МАКС!AK10</f>
        <v>0</v>
      </c>
      <c r="AL10" s="24">
        <f>КМС!AL10+ИГС!AL10+МАКС!AL10</f>
        <v>0</v>
      </c>
      <c r="AM10" s="25">
        <f>КМС!AM10+ИГС!AM10+МАКС!AM10</f>
        <v>50</v>
      </c>
      <c r="AN10" s="24">
        <f>КМС!AN10+ИГС!AN10+МАКС!AN10</f>
        <v>12860083.800000001</v>
      </c>
      <c r="AO10" s="25">
        <f>КМС!AO10+ИГС!AO10+МАКС!AO10</f>
        <v>0</v>
      </c>
      <c r="AP10" s="24">
        <f>КМС!AP10+ИГС!AP10+МАКС!AP10</f>
        <v>0</v>
      </c>
      <c r="AQ10" s="24">
        <f>AR10+AZ10+BB10+BH10</f>
        <v>89533310.969999999</v>
      </c>
      <c r="AR10" s="24">
        <f>AT10+AV10+AX10</f>
        <v>31536318.379999999</v>
      </c>
      <c r="AS10" s="25">
        <f>КМС!AS10+ИГС!AS10+МАКС!AS10</f>
        <v>41562</v>
      </c>
      <c r="AT10" s="24">
        <f>КМС!AT10+ИГС!AT10+МАКС!AT10</f>
        <v>16409224.57</v>
      </c>
      <c r="AU10" s="25">
        <f>КМС!AU10+ИГС!AU10+МАКС!AU10</f>
        <v>2448</v>
      </c>
      <c r="AV10" s="24">
        <f>КМС!AV10+ИГС!AV10+МАКС!AV10</f>
        <v>1296406.18</v>
      </c>
      <c r="AW10" s="25">
        <f>КМС!AW10+ИГС!AW10+МАКС!AW10</f>
        <v>9588</v>
      </c>
      <c r="AX10" s="24">
        <f>КМС!AX10+ИГС!AX10+МАКС!AX10</f>
        <v>13830687.630000001</v>
      </c>
      <c r="AY10" s="25">
        <f>КМС!AY10+ИГС!AY10+МАКС!AY10</f>
        <v>199</v>
      </c>
      <c r="AZ10" s="24">
        <f>КМС!AZ10+ИГС!AZ10+МАКС!AZ10</f>
        <v>2870329.54</v>
      </c>
      <c r="BA10" s="25">
        <f>КМС!BA10+ИГС!BA10+МАКС!BA10</f>
        <v>1585</v>
      </c>
      <c r="BB10" s="24">
        <f>КМС!BB10+ИГС!BB10+МАКС!BB10</f>
        <v>55126663.049999997</v>
      </c>
      <c r="BC10" s="25">
        <f>КМС!BC10+ИГС!BC10+МАКС!BC10</f>
        <v>0</v>
      </c>
      <c r="BD10" s="24">
        <f>КМС!BD10+ИГС!BD10+МАКС!BD10</f>
        <v>0</v>
      </c>
      <c r="BE10" s="25">
        <f>КМС!BE10+ИГС!BE10+МАКС!BE10</f>
        <v>33</v>
      </c>
      <c r="BF10" s="24">
        <f>КМС!BF10+ИГС!BF10+МАКС!BF10</f>
        <v>8573389.1999999993</v>
      </c>
      <c r="BG10" s="25">
        <f>КМС!BG10+ИГС!BG10+МАКС!BG10</f>
        <v>0</v>
      </c>
      <c r="BH10" s="24">
        <f>КМС!BH10+ИГС!BH10+МАКС!BH10</f>
        <v>0</v>
      </c>
      <c r="BI10" s="24">
        <f>BJ10+BR10+BT10+BZ10</f>
        <v>89533310.969999999</v>
      </c>
      <c r="BJ10" s="24">
        <f>BL10+BN10+BP10</f>
        <v>31536318.379999999</v>
      </c>
      <c r="BK10" s="25">
        <f>КМС!BK10+ИГС!BK10+МАКС!BK10</f>
        <v>41562</v>
      </c>
      <c r="BL10" s="24">
        <f>КМС!BL10+ИГС!BL10+МАКС!BL10</f>
        <v>16409224.57</v>
      </c>
      <c r="BM10" s="25">
        <f>КМС!BM10+ИГС!BM10+МАКС!BM10</f>
        <v>2448</v>
      </c>
      <c r="BN10" s="24">
        <f>КМС!BN10+ИГС!BN10+МАКС!BN10</f>
        <v>1296406.18</v>
      </c>
      <c r="BO10" s="25">
        <f>КМС!BO10+ИГС!BO10+МАКС!BO10</f>
        <v>9588</v>
      </c>
      <c r="BP10" s="24">
        <f>КМС!BP10+ИГС!BP10+МАКС!BP10</f>
        <v>13830687.630000001</v>
      </c>
      <c r="BQ10" s="25">
        <f>КМС!BQ10+ИГС!BQ10+МАКС!BQ10</f>
        <v>199</v>
      </c>
      <c r="BR10" s="24">
        <f>КМС!BR10+ИГС!BR10+МАКС!BR10</f>
        <v>2870329.54</v>
      </c>
      <c r="BS10" s="25">
        <f>КМС!BS10+ИГС!BS10+МАКС!BS10</f>
        <v>1585</v>
      </c>
      <c r="BT10" s="24">
        <f>КМС!BT10+ИГС!BT10+МАКС!BT10</f>
        <v>55126663.049999997</v>
      </c>
      <c r="BU10" s="25">
        <f>КМС!BU10+ИГС!BU10+МАКС!BU10</f>
        <v>0</v>
      </c>
      <c r="BV10" s="24">
        <f>КМС!BV10+ИГС!BV10+МАКС!BV10</f>
        <v>0</v>
      </c>
      <c r="BW10" s="25">
        <f>КМС!BW10+ИГС!BW10+МАКС!BW10</f>
        <v>33</v>
      </c>
      <c r="BX10" s="24">
        <f>КМС!BX10+ИГС!BX10+МАКС!BX10</f>
        <v>8573389.1999999993</v>
      </c>
      <c r="BY10" s="25">
        <f>КМС!BY10+ИГС!BY10+МАКС!BY10</f>
        <v>0</v>
      </c>
      <c r="BZ10" s="24">
        <f>КМС!BZ10+ИГС!BZ10+МАКС!BZ10</f>
        <v>0</v>
      </c>
      <c r="CA10" s="24">
        <f>CB10+CJ10+CL10+CR10</f>
        <v>121887538.59</v>
      </c>
      <c r="CB10" s="24">
        <f>CD10+CF10+CH10</f>
        <v>34892049.710000001</v>
      </c>
      <c r="CC10" s="25">
        <f>КМС!CC10+ИГС!CC10+МАКС!CC10</f>
        <v>65097</v>
      </c>
      <c r="CD10" s="24">
        <f>КМС!CD10+ИГС!CD10+МАКС!CD10</f>
        <v>18229147.34</v>
      </c>
      <c r="CE10" s="25">
        <f>КМС!CE10+ИГС!CE10+МАКС!CE10</f>
        <v>3137</v>
      </c>
      <c r="CF10" s="24">
        <f>КМС!CF10+ИГС!CF10+МАКС!CF10</f>
        <v>1911239.28</v>
      </c>
      <c r="CG10" s="25">
        <f>КМС!CG10+ИГС!CG10+МАКС!CG10</f>
        <v>14649</v>
      </c>
      <c r="CH10" s="24">
        <f>КМС!CH10+ИГС!CH10+МАКС!CH10</f>
        <v>14751663.09</v>
      </c>
      <c r="CI10" s="25">
        <f>КМС!CI10+ИГС!CI10+МАКС!CI10</f>
        <v>297</v>
      </c>
      <c r="CJ10" s="24">
        <f>КМС!CJ10+ИГС!CJ10+МАКС!CJ10</f>
        <v>4305494.3</v>
      </c>
      <c r="CK10" s="25">
        <f>КМС!CK10+ИГС!CK10+МАКС!CK10</f>
        <v>2378</v>
      </c>
      <c r="CL10" s="24">
        <f>КМС!CL10+ИГС!CL10+МАКС!CL10</f>
        <v>82689994.579999998</v>
      </c>
      <c r="CM10" s="25">
        <f>КМС!CM10+ИГС!CM10+МАКС!CM10</f>
        <v>0</v>
      </c>
      <c r="CN10" s="24">
        <f>КМС!CN10+ИГС!CN10+МАКС!CN10</f>
        <v>0</v>
      </c>
      <c r="CO10" s="25">
        <f>КМС!CO10+ИГС!CO10+МАКС!CO10</f>
        <v>50</v>
      </c>
      <c r="CP10" s="24">
        <f>КМС!CP10+ИГС!CP10+МАКС!CP10</f>
        <v>12860083.800000001</v>
      </c>
      <c r="CQ10" s="25">
        <f>КМС!CQ10+ИГС!CQ10+МАКС!CQ10</f>
        <v>0</v>
      </c>
      <c r="CR10" s="24">
        <f>КМС!CR10+ИГС!CR10+МАКС!CR10</f>
        <v>0</v>
      </c>
    </row>
    <row r="11" spans="1:96" ht="21.75" customHeight="1" x14ac:dyDescent="0.25">
      <c r="A11" s="6">
        <v>2</v>
      </c>
      <c r="B11" s="8" t="s">
        <v>3</v>
      </c>
      <c r="C11" s="28">
        <v>330268</v>
      </c>
      <c r="D11" s="29" t="s">
        <v>124</v>
      </c>
      <c r="E11" s="29" t="s">
        <v>123</v>
      </c>
      <c r="F11" s="31" t="s">
        <v>125</v>
      </c>
      <c r="G11" s="24">
        <f t="shared" ref="G11:G74" si="68">H11+P11+R11+X11</f>
        <v>89013564.379999995</v>
      </c>
      <c r="H11" s="24">
        <f t="shared" ref="H11:H74" si="69">J11+L11+N11</f>
        <v>30867278</v>
      </c>
      <c r="I11" s="25">
        <f t="shared" si="65"/>
        <v>25420</v>
      </c>
      <c r="J11" s="24">
        <f t="shared" ref="J11:J74" si="70">AB11+AT11+BL11+CD11</f>
        <v>4069742</v>
      </c>
      <c r="K11" s="25">
        <f t="shared" ref="K11:K74" si="71">AC11+AU11+BM11+CE11</f>
        <v>0</v>
      </c>
      <c r="L11" s="24">
        <f t="shared" ref="L11:L74" si="72">AD11+AV11+BN11+CF11</f>
        <v>0</v>
      </c>
      <c r="M11" s="25">
        <f t="shared" ref="M11:M74" si="73">AE11+AW11+BO11+CG11</f>
        <v>15600</v>
      </c>
      <c r="N11" s="24">
        <f t="shared" ref="N11:N74" si="74">AF11+AX11+BP11+CH11</f>
        <v>26797536</v>
      </c>
      <c r="O11" s="25">
        <f t="shared" ref="O11:O74" si="75">AG11+AY11+BQ11+CI11</f>
        <v>1448</v>
      </c>
      <c r="P11" s="24">
        <f t="shared" ref="P11:P74" si="76">AH11+AZ11+BR11+CJ11</f>
        <v>37742422.979999997</v>
      </c>
      <c r="Q11" s="25">
        <f t="shared" ref="Q11:Q74" si="77">AI11+BA11+BS11+CK11</f>
        <v>511</v>
      </c>
      <c r="R11" s="24">
        <f t="shared" si="67"/>
        <v>20403863.399999999</v>
      </c>
      <c r="S11" s="25">
        <f t="shared" ref="S11:S74" si="78">AK11+BC11+BU11+CM11</f>
        <v>0</v>
      </c>
      <c r="T11" s="24">
        <f t="shared" ref="T11:T74" si="79">AL11+BD11+BV11+CN11</f>
        <v>0</v>
      </c>
      <c r="U11" s="25">
        <f t="shared" ref="U11:U74" si="80">AM11+BE11+BW11+CO11</f>
        <v>30</v>
      </c>
      <c r="V11" s="24">
        <f t="shared" ref="V11:V74" si="81">AN11+BF11+BX11+CP11</f>
        <v>3173040</v>
      </c>
      <c r="W11" s="25">
        <f t="shared" ref="W11:W74" si="82">AO11+BG11+BY11+CQ11</f>
        <v>0</v>
      </c>
      <c r="X11" s="24">
        <f t="shared" ref="X11:X74" si="83">AP11+BH11+BZ11+CR11</f>
        <v>0</v>
      </c>
      <c r="Y11" s="24">
        <f t="shared" ref="Y11:Y74" si="84">Z11+AH11+AJ11+AP11</f>
        <v>43636236.009999998</v>
      </c>
      <c r="Z11" s="24">
        <f t="shared" ref="Z11:Z74" si="85">AB11+AD11+AF11</f>
        <v>25992350.09</v>
      </c>
      <c r="AA11" s="25">
        <f>КМС!AA11+ИГС!AA11+МАКС!AA11</f>
        <v>7184</v>
      </c>
      <c r="AB11" s="24">
        <f>КМС!AB11+ИГС!AB11+МАКС!AB11</f>
        <v>1370922.6</v>
      </c>
      <c r="AC11" s="25">
        <f>КМС!AC11+ИГС!AC11+МАКС!AC11</f>
        <v>0</v>
      </c>
      <c r="AD11" s="24">
        <f>КМС!AD11+ИГС!AD11+МАКС!AD11</f>
        <v>0</v>
      </c>
      <c r="AE11" s="25">
        <f>КМС!AE11+ИГС!AE11+МАКС!AE11</f>
        <v>4835</v>
      </c>
      <c r="AF11" s="24">
        <f>КМС!AF11+ИГС!AF11+МАКС!AF11</f>
        <v>24621427.489999998</v>
      </c>
      <c r="AG11" s="25">
        <f>КМС!AG11+ИГС!AG11+МАКС!AG11</f>
        <v>434</v>
      </c>
      <c r="AH11" s="24">
        <f>КМС!AH11+ИГС!AH11+МАКС!AH11</f>
        <v>11322726.9</v>
      </c>
      <c r="AI11" s="25">
        <f>КМС!AI11+ИГС!AI11+МАКС!AI11</f>
        <v>153</v>
      </c>
      <c r="AJ11" s="24">
        <f>КМС!AJ11+ИГС!AJ11+МАКС!AJ11</f>
        <v>6321159.0199999996</v>
      </c>
      <c r="AK11" s="25">
        <f>КМС!AK11+ИГС!AK11+МАКС!AK11</f>
        <v>0</v>
      </c>
      <c r="AL11" s="24">
        <f>КМС!AL11+ИГС!AL11+МАКС!AL11</f>
        <v>0</v>
      </c>
      <c r="AM11" s="25">
        <f>КМС!AM11+ИГС!AM11+МАКС!AM11</f>
        <v>9</v>
      </c>
      <c r="AN11" s="24">
        <f>КМС!AN11+ИГС!AN11+МАКС!AN11</f>
        <v>964149.36</v>
      </c>
      <c r="AO11" s="25">
        <f>КМС!AO11+ИГС!AO11+МАКС!AO11</f>
        <v>0</v>
      </c>
      <c r="AP11" s="24">
        <f>КМС!AP11+ИГС!AP11+МАКС!AP11</f>
        <v>0</v>
      </c>
      <c r="AQ11" s="24">
        <f t="shared" ref="AQ11:AQ74" si="86">AR11+AZ11+BB11+BH11</f>
        <v>14333314.189999999</v>
      </c>
      <c r="AR11" s="24">
        <f t="shared" ref="AR11:AR74" si="87">AT11+AV11+AX11</f>
        <v>2704056.91</v>
      </c>
      <c r="AS11" s="25">
        <f>КМС!AS11+ИГС!AS11+МАКС!AS11</f>
        <v>5084</v>
      </c>
      <c r="AT11" s="24">
        <f>КМС!AT11+ИГС!AT11+МАКС!AT11</f>
        <v>773948.4</v>
      </c>
      <c r="AU11" s="25">
        <f>КМС!AU11+ИГС!AU11+МАКС!AU11</f>
        <v>0</v>
      </c>
      <c r="AV11" s="24">
        <f>КМС!AV11+ИГС!AV11+МАКС!AV11</f>
        <v>0</v>
      </c>
      <c r="AW11" s="25">
        <f>КМС!AW11+ИГС!AW11+МАКС!AW11</f>
        <v>3120</v>
      </c>
      <c r="AX11" s="24">
        <f>КМС!AX11+ИГС!AX11+МАКС!AX11</f>
        <v>1930108.51</v>
      </c>
      <c r="AY11" s="25">
        <f>КМС!AY11+ИГС!AY11+МАКС!AY11</f>
        <v>289</v>
      </c>
      <c r="AZ11" s="24">
        <f>КМС!AZ11+ИГС!AZ11+МАКС!AZ11</f>
        <v>7548484.5999999996</v>
      </c>
      <c r="BA11" s="25">
        <f>КМС!BA11+ИГС!BA11+МАКС!BA11</f>
        <v>103</v>
      </c>
      <c r="BB11" s="24">
        <f>КМС!BB11+ИГС!BB11+МАКС!BB11</f>
        <v>4080772.68</v>
      </c>
      <c r="BC11" s="25">
        <f>КМС!BC11+ИГС!BC11+МАКС!BC11</f>
        <v>0</v>
      </c>
      <c r="BD11" s="24">
        <f>КМС!BD11+ИГС!BD11+МАКС!BD11</f>
        <v>0</v>
      </c>
      <c r="BE11" s="25">
        <f>КМС!BE11+ИГС!BE11+МАКС!BE11</f>
        <v>6</v>
      </c>
      <c r="BF11" s="24">
        <f>КМС!BF11+ИГС!BF11+МАКС!BF11</f>
        <v>683557.44</v>
      </c>
      <c r="BG11" s="25">
        <f>КМС!BG11+ИГС!BG11+МАКС!BG11</f>
        <v>0</v>
      </c>
      <c r="BH11" s="24">
        <f>КМС!BH11+ИГС!BH11+МАКС!BH11</f>
        <v>0</v>
      </c>
      <c r="BI11" s="24">
        <f t="shared" ref="BI11:BI74" si="88">BJ11+BR11+BT11+BZ11</f>
        <v>12528205.68</v>
      </c>
      <c r="BJ11" s="24">
        <f t="shared" ref="BJ11:BJ74" si="89">BL11+BN11+BP11</f>
        <v>898948.4</v>
      </c>
      <c r="BK11" s="25">
        <f>КМС!BK11+ИГС!BK11+МАКС!BK11</f>
        <v>5084</v>
      </c>
      <c r="BL11" s="24">
        <f>КМС!BL11+ИГС!BL11+МАКС!BL11</f>
        <v>773948.4</v>
      </c>
      <c r="BM11" s="25">
        <f>КМС!BM11+ИГС!BM11+МАКС!BM11</f>
        <v>0</v>
      </c>
      <c r="BN11" s="24">
        <f>КМС!BN11+ИГС!BN11+МАКС!BN11</f>
        <v>0</v>
      </c>
      <c r="BO11" s="25">
        <f>КМС!BO11+ИГС!BO11+МАКС!BO11</f>
        <v>3120</v>
      </c>
      <c r="BP11" s="24">
        <f>КМС!BP11+ИГС!BP11+МАКС!BP11</f>
        <v>125000</v>
      </c>
      <c r="BQ11" s="25">
        <f>КМС!BQ11+ИГС!BQ11+МАКС!BQ11</f>
        <v>289</v>
      </c>
      <c r="BR11" s="24">
        <f>КМС!BR11+ИГС!BR11+МАКС!BR11</f>
        <v>7548484.5999999996</v>
      </c>
      <c r="BS11" s="25">
        <f>КМС!BS11+ИГС!BS11+МАКС!BS11</f>
        <v>103</v>
      </c>
      <c r="BT11" s="24">
        <f>КМС!BT11+ИГС!BT11+МАКС!BT11</f>
        <v>4080772.68</v>
      </c>
      <c r="BU11" s="25">
        <f>КМС!BU11+ИГС!BU11+МАКС!BU11</f>
        <v>0</v>
      </c>
      <c r="BV11" s="24">
        <f>КМС!BV11+ИГС!BV11+МАКС!BV11</f>
        <v>0</v>
      </c>
      <c r="BW11" s="25">
        <f>КМС!BW11+ИГС!BW11+МАКС!BW11</f>
        <v>6</v>
      </c>
      <c r="BX11" s="24">
        <f>КМС!BX11+ИГС!BX11+МАКС!BX11</f>
        <v>683557.43</v>
      </c>
      <c r="BY11" s="25">
        <f>КМС!BY11+ИГС!BY11+МАКС!BY11</f>
        <v>0</v>
      </c>
      <c r="BZ11" s="24">
        <f>КМС!BZ11+ИГС!BZ11+МАКС!BZ11</f>
        <v>0</v>
      </c>
      <c r="CA11" s="24">
        <f t="shared" ref="CA11:CA74" si="90">CB11+CJ11+CL11+CR11</f>
        <v>18515808.5</v>
      </c>
      <c r="CB11" s="24">
        <f t="shared" ref="CB11:CB74" si="91">CD11+CF11+CH11</f>
        <v>1271922.6000000001</v>
      </c>
      <c r="CC11" s="25">
        <f>КМС!CC11+ИГС!CC11+МАКС!CC11</f>
        <v>8068</v>
      </c>
      <c r="CD11" s="24">
        <f>КМС!CD11+ИГС!CD11+МАКС!CD11</f>
        <v>1150922.6000000001</v>
      </c>
      <c r="CE11" s="25">
        <f>КМС!CE11+ИГС!CE11+МАКС!CE11</f>
        <v>0</v>
      </c>
      <c r="CF11" s="24">
        <f>КМС!CF11+ИГС!CF11+МАКС!CF11</f>
        <v>0</v>
      </c>
      <c r="CG11" s="25">
        <f>КМС!CG11+ИГС!CG11+МАКС!CG11</f>
        <v>4525</v>
      </c>
      <c r="CH11" s="24">
        <f>КМС!CH11+ИГС!CH11+МАКС!CH11</f>
        <v>121000</v>
      </c>
      <c r="CI11" s="25">
        <f>КМС!CI11+ИГС!CI11+МАКС!CI11</f>
        <v>436</v>
      </c>
      <c r="CJ11" s="24">
        <f>КМС!CJ11+ИГС!CJ11+МАКС!CJ11</f>
        <v>11322726.880000001</v>
      </c>
      <c r="CK11" s="25">
        <f>КМС!CK11+ИГС!CK11+МАКС!CK11</f>
        <v>152</v>
      </c>
      <c r="CL11" s="24">
        <f>КМС!CL11+ИГС!CL11+МАКС!CL11</f>
        <v>5921159.0199999996</v>
      </c>
      <c r="CM11" s="25">
        <f>КМС!CM11+ИГС!CM11+МАКС!CM11</f>
        <v>0</v>
      </c>
      <c r="CN11" s="24">
        <f>КМС!CN11+ИГС!CN11+МАКС!CN11</f>
        <v>0</v>
      </c>
      <c r="CO11" s="25">
        <f>КМС!CO11+ИГС!CO11+МАКС!CO11</f>
        <v>9</v>
      </c>
      <c r="CP11" s="24">
        <f>КМС!CP11+ИГС!CP11+МАКС!CP11</f>
        <v>841775.77</v>
      </c>
      <c r="CQ11" s="25">
        <f>КМС!CQ11+ИГС!CQ11+МАКС!CQ11</f>
        <v>0</v>
      </c>
      <c r="CR11" s="24">
        <f>КМС!CR11+ИГС!CR11+МАКС!CR11</f>
        <v>0</v>
      </c>
    </row>
    <row r="12" spans="1:96" ht="15" customHeight="1" x14ac:dyDescent="0.25">
      <c r="A12" s="6">
        <v>3</v>
      </c>
      <c r="B12" s="8" t="s">
        <v>4</v>
      </c>
      <c r="C12" s="28">
        <v>330098</v>
      </c>
      <c r="D12" s="29" t="s">
        <v>124</v>
      </c>
      <c r="E12" s="29" t="s">
        <v>123</v>
      </c>
      <c r="F12" s="31" t="s">
        <v>125</v>
      </c>
      <c r="G12" s="24">
        <f t="shared" si="68"/>
        <v>1550579167.21</v>
      </c>
      <c r="H12" s="24">
        <f t="shared" si="69"/>
        <v>235810426.94999999</v>
      </c>
      <c r="I12" s="25">
        <f t="shared" si="65"/>
        <v>87576</v>
      </c>
      <c r="J12" s="24">
        <f t="shared" si="70"/>
        <v>44266463.289999999</v>
      </c>
      <c r="K12" s="25">
        <f t="shared" si="71"/>
        <v>0</v>
      </c>
      <c r="L12" s="24">
        <f t="shared" si="72"/>
        <v>0</v>
      </c>
      <c r="M12" s="25">
        <f t="shared" si="73"/>
        <v>0</v>
      </c>
      <c r="N12" s="24">
        <f t="shared" si="74"/>
        <v>191543963.66</v>
      </c>
      <c r="O12" s="25">
        <f t="shared" si="75"/>
        <v>597</v>
      </c>
      <c r="P12" s="24">
        <f t="shared" si="76"/>
        <v>53346396.350000001</v>
      </c>
      <c r="Q12" s="25">
        <f t="shared" si="77"/>
        <v>18015</v>
      </c>
      <c r="R12" s="24">
        <f t="shared" si="67"/>
        <v>1261422343.9100001</v>
      </c>
      <c r="S12" s="25">
        <f t="shared" si="78"/>
        <v>0</v>
      </c>
      <c r="T12" s="24">
        <f t="shared" si="79"/>
        <v>0</v>
      </c>
      <c r="U12" s="25">
        <f t="shared" si="80"/>
        <v>2310</v>
      </c>
      <c r="V12" s="24">
        <f t="shared" si="81"/>
        <v>355581580</v>
      </c>
      <c r="W12" s="25">
        <f t="shared" si="82"/>
        <v>0</v>
      </c>
      <c r="X12" s="24">
        <f t="shared" si="83"/>
        <v>0</v>
      </c>
      <c r="Y12" s="24">
        <f t="shared" si="84"/>
        <v>465173750.19999999</v>
      </c>
      <c r="Z12" s="24">
        <f t="shared" si="85"/>
        <v>70743128.099999994</v>
      </c>
      <c r="AA12" s="25">
        <f>КМС!AA12+ИГС!AA12+МАКС!AA12</f>
        <v>25034</v>
      </c>
      <c r="AB12" s="24">
        <f>КМС!AB12+ИГС!AB12+МАКС!AB12</f>
        <v>13279938.99</v>
      </c>
      <c r="AC12" s="25">
        <f>КМС!AC12+ИГС!AC12+МАКС!AC12</f>
        <v>0</v>
      </c>
      <c r="AD12" s="24">
        <f>КМС!AD12+ИГС!AD12+МАКС!AD12</f>
        <v>0</v>
      </c>
      <c r="AE12" s="25">
        <f>КМС!AE12+ИГС!AE12+МАКС!AE12</f>
        <v>0</v>
      </c>
      <c r="AF12" s="24">
        <f>КМС!AF12+ИГС!AF12+МАКС!AF12</f>
        <v>57463189.109999999</v>
      </c>
      <c r="AG12" s="25">
        <f>КМС!AG12+ИГС!AG12+МАКС!AG12</f>
        <v>180</v>
      </c>
      <c r="AH12" s="24">
        <f>КМС!AH12+ИГС!AH12+МАКС!AH12</f>
        <v>16003918.92</v>
      </c>
      <c r="AI12" s="25">
        <f>КМС!AI12+ИГС!AI12+МАКС!AI12</f>
        <v>5404</v>
      </c>
      <c r="AJ12" s="24">
        <f>КМС!AJ12+ИГС!AJ12+МАКС!AJ12</f>
        <v>378426703.18000001</v>
      </c>
      <c r="AK12" s="25">
        <f>КМС!AK12+ИГС!AK12+МАКС!AK12</f>
        <v>0</v>
      </c>
      <c r="AL12" s="24">
        <f>КМС!AL12+ИГС!AL12+МАКС!AL12</f>
        <v>0</v>
      </c>
      <c r="AM12" s="25">
        <f>КМС!AM12+ИГС!AM12+МАКС!AM12</f>
        <v>694</v>
      </c>
      <c r="AN12" s="24">
        <f>КМС!AN12+ИГС!AN12+МАКС!AN12</f>
        <v>106674474</v>
      </c>
      <c r="AO12" s="25">
        <f>КМС!AO12+ИГС!AO12+МАКС!AO12</f>
        <v>0</v>
      </c>
      <c r="AP12" s="24">
        <f>КМС!AP12+ИГС!AP12+МАКС!AP12</f>
        <v>0</v>
      </c>
      <c r="AQ12" s="24">
        <f t="shared" si="86"/>
        <v>310115833.43000001</v>
      </c>
      <c r="AR12" s="24">
        <f t="shared" si="87"/>
        <v>47162085.380000003</v>
      </c>
      <c r="AS12" s="25">
        <f>КМС!AS12+ИГС!AS12+МАКС!AS12</f>
        <v>17516</v>
      </c>
      <c r="AT12" s="24">
        <f>КМС!AT12+ИГС!AT12+МАКС!AT12</f>
        <v>8853292.6500000004</v>
      </c>
      <c r="AU12" s="25">
        <f>КМС!AU12+ИГС!AU12+МАКС!AU12</f>
        <v>0</v>
      </c>
      <c r="AV12" s="24">
        <f>КМС!AV12+ИГС!AV12+МАКС!AV12</f>
        <v>0</v>
      </c>
      <c r="AW12" s="25">
        <f>КМС!AW12+ИГС!AW12+МАКС!AW12</f>
        <v>0</v>
      </c>
      <c r="AX12" s="24">
        <f>КМС!AX12+ИГС!AX12+МАКС!AX12</f>
        <v>38308792.729999997</v>
      </c>
      <c r="AY12" s="25">
        <f>КМС!AY12+ИГС!AY12+МАКС!AY12</f>
        <v>119</v>
      </c>
      <c r="AZ12" s="24">
        <f>КМС!AZ12+ИГС!AZ12+МАКС!AZ12</f>
        <v>10669279.27</v>
      </c>
      <c r="BA12" s="25">
        <f>КМС!BA12+ИГС!BA12+МАКС!BA12</f>
        <v>3603</v>
      </c>
      <c r="BB12" s="24">
        <f>КМС!BB12+ИГС!BB12+МАКС!BB12</f>
        <v>252284468.78</v>
      </c>
      <c r="BC12" s="25">
        <f>КМС!BC12+ИГС!BC12+МАКС!BC12</f>
        <v>0</v>
      </c>
      <c r="BD12" s="24">
        <f>КМС!BD12+ИГС!BD12+МАКС!BD12</f>
        <v>0</v>
      </c>
      <c r="BE12" s="25">
        <f>КМС!BE12+ИГС!BE12+МАКС!BE12</f>
        <v>461</v>
      </c>
      <c r="BF12" s="24">
        <f>КМС!BF12+ИГС!BF12+МАКС!BF12</f>
        <v>71116316</v>
      </c>
      <c r="BG12" s="25">
        <f>КМС!BG12+ИГС!BG12+МАКС!BG12</f>
        <v>0</v>
      </c>
      <c r="BH12" s="24">
        <f>КМС!BH12+ИГС!BH12+МАКС!BH12</f>
        <v>0</v>
      </c>
      <c r="BI12" s="24">
        <f t="shared" si="88"/>
        <v>310115833.43000001</v>
      </c>
      <c r="BJ12" s="24">
        <f t="shared" si="89"/>
        <v>47162085.380000003</v>
      </c>
      <c r="BK12" s="25">
        <f>КМС!BK12+ИГС!BK12+МАКС!BK12</f>
        <v>17516</v>
      </c>
      <c r="BL12" s="24">
        <f>КМС!BL12+ИГС!BL12+МАКС!BL12</f>
        <v>8853292.6500000004</v>
      </c>
      <c r="BM12" s="25">
        <f>КМС!BM12+ИГС!BM12+МАКС!BM12</f>
        <v>0</v>
      </c>
      <c r="BN12" s="24">
        <f>КМС!BN12+ИГС!BN12+МАКС!BN12</f>
        <v>0</v>
      </c>
      <c r="BO12" s="25">
        <f>КМС!BO12+ИГС!BO12+МАКС!BO12</f>
        <v>0</v>
      </c>
      <c r="BP12" s="24">
        <f>КМС!BP12+ИГС!BP12+МАКС!BP12</f>
        <v>38308792.729999997</v>
      </c>
      <c r="BQ12" s="25">
        <f>КМС!BQ12+ИГС!BQ12+МАКС!BQ12</f>
        <v>119</v>
      </c>
      <c r="BR12" s="24">
        <f>КМС!BR12+ИГС!BR12+МАКС!BR12</f>
        <v>10669279.27</v>
      </c>
      <c r="BS12" s="25">
        <f>КМС!BS12+ИГС!BS12+МАКС!BS12</f>
        <v>3603</v>
      </c>
      <c r="BT12" s="24">
        <f>КМС!BT12+ИГС!BT12+МАКС!BT12</f>
        <v>252284468.78</v>
      </c>
      <c r="BU12" s="25">
        <f>КМС!BU12+ИГС!BU12+МАКС!BU12</f>
        <v>0</v>
      </c>
      <c r="BV12" s="24">
        <f>КМС!BV12+ИГС!BV12+МАКС!BV12</f>
        <v>0</v>
      </c>
      <c r="BW12" s="25">
        <f>КМС!BW12+ИГС!BW12+МАКС!BW12</f>
        <v>461</v>
      </c>
      <c r="BX12" s="24">
        <f>КМС!BX12+ИГС!BX12+МАКС!BX12</f>
        <v>71116316</v>
      </c>
      <c r="BY12" s="25">
        <f>КМС!BY12+ИГС!BY12+МАКС!BY12</f>
        <v>0</v>
      </c>
      <c r="BZ12" s="24">
        <f>КМС!BZ12+ИГС!BZ12+МАКС!BZ12</f>
        <v>0</v>
      </c>
      <c r="CA12" s="24">
        <f t="shared" si="90"/>
        <v>465173750.14999998</v>
      </c>
      <c r="CB12" s="24">
        <f t="shared" si="91"/>
        <v>70743128.090000004</v>
      </c>
      <c r="CC12" s="25">
        <f>КМС!CC12+ИГС!CC12+МАКС!CC12</f>
        <v>27510</v>
      </c>
      <c r="CD12" s="24">
        <f>КМС!CD12+ИГС!CD12+МАКС!CD12</f>
        <v>13279939</v>
      </c>
      <c r="CE12" s="25">
        <f>КМС!CE12+ИГС!CE12+МАКС!CE12</f>
        <v>0</v>
      </c>
      <c r="CF12" s="24">
        <f>КМС!CF12+ИГС!CF12+МАКС!CF12</f>
        <v>0</v>
      </c>
      <c r="CG12" s="25">
        <f>КМС!CG12+ИГС!CG12+МАКС!CG12</f>
        <v>0</v>
      </c>
      <c r="CH12" s="24">
        <f>КМС!CH12+ИГС!CH12+МАКС!CH12</f>
        <v>57463189.090000004</v>
      </c>
      <c r="CI12" s="25">
        <f>КМС!CI12+ИГС!CI12+МАКС!CI12</f>
        <v>179</v>
      </c>
      <c r="CJ12" s="24">
        <f>КМС!CJ12+ИГС!CJ12+МАКС!CJ12</f>
        <v>16003918.890000001</v>
      </c>
      <c r="CK12" s="25">
        <f>КМС!CK12+ИГС!CK12+МАКС!CK12</f>
        <v>5405</v>
      </c>
      <c r="CL12" s="24">
        <f>КМС!CL12+ИГС!CL12+МАКС!CL12</f>
        <v>378426703.17000002</v>
      </c>
      <c r="CM12" s="25">
        <f>КМС!CM12+ИГС!CM12+МАКС!CM12</f>
        <v>0</v>
      </c>
      <c r="CN12" s="24">
        <f>КМС!CN12+ИГС!CN12+МАКС!CN12</f>
        <v>0</v>
      </c>
      <c r="CO12" s="25">
        <f>КМС!CO12+ИГС!CO12+МАКС!CO12</f>
        <v>694</v>
      </c>
      <c r="CP12" s="24">
        <f>КМС!CP12+ИГС!CP12+МАКС!CP12</f>
        <v>106674474</v>
      </c>
      <c r="CQ12" s="25">
        <f>КМС!CQ12+ИГС!CQ12+МАКС!CQ12</f>
        <v>0</v>
      </c>
      <c r="CR12" s="24">
        <f>КМС!CR12+ИГС!CR12+МАКС!CR12</f>
        <v>0</v>
      </c>
    </row>
    <row r="13" spans="1:96" ht="15" customHeight="1" x14ac:dyDescent="0.25">
      <c r="A13" s="6">
        <v>4</v>
      </c>
      <c r="B13" s="8" t="s">
        <v>5</v>
      </c>
      <c r="C13" s="28">
        <v>330103</v>
      </c>
      <c r="D13" s="29" t="s">
        <v>124</v>
      </c>
      <c r="E13" s="29" t="s">
        <v>123</v>
      </c>
      <c r="F13" s="31" t="s">
        <v>125</v>
      </c>
      <c r="G13" s="24">
        <f t="shared" si="68"/>
        <v>1160212161.3</v>
      </c>
      <c r="H13" s="24">
        <f t="shared" si="69"/>
        <v>97806711.939999998</v>
      </c>
      <c r="I13" s="25">
        <f t="shared" si="65"/>
        <v>42600</v>
      </c>
      <c r="J13" s="24">
        <f t="shared" si="70"/>
        <v>8458230</v>
      </c>
      <c r="K13" s="25">
        <f t="shared" si="71"/>
        <v>0</v>
      </c>
      <c r="L13" s="24">
        <f t="shared" si="72"/>
        <v>0</v>
      </c>
      <c r="M13" s="25">
        <f t="shared" si="73"/>
        <v>4362</v>
      </c>
      <c r="N13" s="24">
        <f t="shared" si="74"/>
        <v>89348481.939999998</v>
      </c>
      <c r="O13" s="25">
        <f t="shared" si="75"/>
        <v>3586</v>
      </c>
      <c r="P13" s="24">
        <f t="shared" si="76"/>
        <v>276485046.37</v>
      </c>
      <c r="Q13" s="25">
        <f t="shared" si="77"/>
        <v>8646</v>
      </c>
      <c r="R13" s="24">
        <f t="shared" si="67"/>
        <v>785920402.99000001</v>
      </c>
      <c r="S13" s="25">
        <f t="shared" si="78"/>
        <v>0</v>
      </c>
      <c r="T13" s="24">
        <f t="shared" si="79"/>
        <v>0</v>
      </c>
      <c r="U13" s="25">
        <f t="shared" si="80"/>
        <v>702</v>
      </c>
      <c r="V13" s="24">
        <f t="shared" si="81"/>
        <v>88625624</v>
      </c>
      <c r="W13" s="25">
        <f t="shared" si="82"/>
        <v>0</v>
      </c>
      <c r="X13" s="24">
        <f t="shared" si="83"/>
        <v>0</v>
      </c>
      <c r="Y13" s="24">
        <f t="shared" si="84"/>
        <v>348063648.38999999</v>
      </c>
      <c r="Z13" s="24">
        <f t="shared" si="85"/>
        <v>29342013.579999998</v>
      </c>
      <c r="AA13" s="25">
        <f>КМС!AA13+ИГС!AA13+МАКС!AA13</f>
        <v>12189</v>
      </c>
      <c r="AB13" s="24">
        <f>КМС!AB13+ИГС!AB13+МАКС!AB13</f>
        <v>2537469</v>
      </c>
      <c r="AC13" s="25">
        <f>КМС!AC13+ИГС!AC13+МАКС!AC13</f>
        <v>0</v>
      </c>
      <c r="AD13" s="24">
        <f>КМС!AD13+ИГС!AD13+МАКС!AD13</f>
        <v>0</v>
      </c>
      <c r="AE13" s="25">
        <f>КМС!AE13+ИГС!AE13+МАКС!AE13</f>
        <v>1309</v>
      </c>
      <c r="AF13" s="24">
        <f>КМС!AF13+ИГС!AF13+МАКС!AF13</f>
        <v>26804544.579999998</v>
      </c>
      <c r="AG13" s="25">
        <f>КМС!AG13+ИГС!AG13+МАКС!AG13</f>
        <v>1076</v>
      </c>
      <c r="AH13" s="24">
        <f>КМС!AH13+ИГС!AH13+МАКС!AH13</f>
        <v>82945513.909999996</v>
      </c>
      <c r="AI13" s="25">
        <f>КМС!AI13+ИГС!AI13+МАКС!AI13</f>
        <v>2594</v>
      </c>
      <c r="AJ13" s="24">
        <f>КМС!AJ13+ИГС!AJ13+МАКС!AJ13</f>
        <v>235776120.90000001</v>
      </c>
      <c r="AK13" s="25">
        <f>КМС!AK13+ИГС!AK13+МАКС!AK13</f>
        <v>0</v>
      </c>
      <c r="AL13" s="24">
        <f>КМС!AL13+ИГС!AL13+МАКС!AL13</f>
        <v>0</v>
      </c>
      <c r="AM13" s="25">
        <f>КМС!AM13+ИГС!AM13+МАКС!AM13</f>
        <v>212</v>
      </c>
      <c r="AN13" s="24">
        <f>КМС!AN13+ИГС!AN13+МАКС!AN13</f>
        <v>26587687.199999999</v>
      </c>
      <c r="AO13" s="25">
        <f>КМС!AO13+ИГС!AO13+МАКС!AO13</f>
        <v>0</v>
      </c>
      <c r="AP13" s="24">
        <f>КМС!AP13+ИГС!AP13+МАКС!AP13</f>
        <v>0</v>
      </c>
      <c r="AQ13" s="24">
        <f t="shared" si="86"/>
        <v>232042432.28</v>
      </c>
      <c r="AR13" s="24">
        <f t="shared" si="87"/>
        <v>19561342.399999999</v>
      </c>
      <c r="AS13" s="25">
        <f>КМС!AS13+ИГС!AS13+МАКС!AS13</f>
        <v>8520</v>
      </c>
      <c r="AT13" s="24">
        <f>КМС!AT13+ИГС!AT13+МАКС!AT13</f>
        <v>1691646.01</v>
      </c>
      <c r="AU13" s="25">
        <f>КМС!AU13+ИГС!AU13+МАКС!AU13</f>
        <v>0</v>
      </c>
      <c r="AV13" s="24">
        <f>КМС!AV13+ИГС!AV13+МАКС!AV13</f>
        <v>0</v>
      </c>
      <c r="AW13" s="25">
        <f>КМС!AW13+ИГС!AW13+МАКС!AW13</f>
        <v>872</v>
      </c>
      <c r="AX13" s="24">
        <f>КМС!AX13+ИГС!AX13+МАКС!AX13</f>
        <v>17869696.390000001</v>
      </c>
      <c r="AY13" s="25">
        <f>КМС!AY13+ИГС!AY13+МАКС!AY13</f>
        <v>718</v>
      </c>
      <c r="AZ13" s="24">
        <f>КМС!AZ13+ИГС!AZ13+МАКС!AZ13</f>
        <v>55297009.280000001</v>
      </c>
      <c r="BA13" s="25">
        <f>КМС!BA13+ИГС!BA13+МАКС!BA13</f>
        <v>1730</v>
      </c>
      <c r="BB13" s="24">
        <f>КМС!BB13+ИГС!BB13+МАКС!BB13</f>
        <v>157184080.59999999</v>
      </c>
      <c r="BC13" s="25">
        <f>КМС!BC13+ИГС!BC13+МАКС!BC13</f>
        <v>0</v>
      </c>
      <c r="BD13" s="24">
        <f>КМС!BD13+ИГС!BD13+МАКС!BD13</f>
        <v>0</v>
      </c>
      <c r="BE13" s="25">
        <f>КМС!BE13+ИГС!BE13+МАКС!BE13</f>
        <v>140</v>
      </c>
      <c r="BF13" s="24">
        <f>КМС!BF13+ИГС!BF13+МАКС!BF13</f>
        <v>17725124.800000001</v>
      </c>
      <c r="BG13" s="25">
        <f>КМС!BG13+ИГС!BG13+МАКС!BG13</f>
        <v>0</v>
      </c>
      <c r="BH13" s="24">
        <f>КМС!BH13+ИГС!BH13+МАКС!BH13</f>
        <v>0</v>
      </c>
      <c r="BI13" s="24">
        <f t="shared" si="88"/>
        <v>232042432.28</v>
      </c>
      <c r="BJ13" s="24">
        <f t="shared" si="89"/>
        <v>19561342.399999999</v>
      </c>
      <c r="BK13" s="25">
        <f>КМС!BK13+ИГС!BK13+МАКС!BK13</f>
        <v>8520</v>
      </c>
      <c r="BL13" s="24">
        <f>КМС!BL13+ИГС!BL13+МАКС!BL13</f>
        <v>1691646.01</v>
      </c>
      <c r="BM13" s="25">
        <f>КМС!BM13+ИГС!BM13+МАКС!BM13</f>
        <v>0</v>
      </c>
      <c r="BN13" s="24">
        <f>КМС!BN13+ИГС!BN13+МАКС!BN13</f>
        <v>0</v>
      </c>
      <c r="BO13" s="25">
        <f>КМС!BO13+ИГС!BO13+МАКС!BO13</f>
        <v>872</v>
      </c>
      <c r="BP13" s="24">
        <f>КМС!BP13+ИГС!BP13+МАКС!BP13</f>
        <v>17869696.390000001</v>
      </c>
      <c r="BQ13" s="25">
        <f>КМС!BQ13+ИГС!BQ13+МАКС!BQ13</f>
        <v>718</v>
      </c>
      <c r="BR13" s="24">
        <f>КМС!BR13+ИГС!BR13+МАКС!BR13</f>
        <v>55297009.280000001</v>
      </c>
      <c r="BS13" s="25">
        <f>КМС!BS13+ИГС!BS13+МАКС!BS13</f>
        <v>1730</v>
      </c>
      <c r="BT13" s="24">
        <f>КМС!BT13+ИГС!BT13+МАКС!BT13</f>
        <v>157184080.59999999</v>
      </c>
      <c r="BU13" s="25">
        <f>КМС!BU13+ИГС!BU13+МАКС!BU13</f>
        <v>0</v>
      </c>
      <c r="BV13" s="24">
        <f>КМС!BV13+ИГС!BV13+МАКС!BV13</f>
        <v>0</v>
      </c>
      <c r="BW13" s="25">
        <f>КМС!BW13+ИГС!BW13+МАКС!BW13</f>
        <v>140</v>
      </c>
      <c r="BX13" s="24">
        <f>КМС!BX13+ИГС!BX13+МАКС!BX13</f>
        <v>17725124.800000001</v>
      </c>
      <c r="BY13" s="25">
        <f>КМС!BY13+ИГС!BY13+МАКС!BY13</f>
        <v>0</v>
      </c>
      <c r="BZ13" s="24">
        <f>КМС!BZ13+ИГС!BZ13+МАКС!BZ13</f>
        <v>0</v>
      </c>
      <c r="CA13" s="24">
        <f t="shared" si="90"/>
        <v>348063648.35000002</v>
      </c>
      <c r="CB13" s="24">
        <f t="shared" si="91"/>
        <v>29342013.559999999</v>
      </c>
      <c r="CC13" s="25">
        <f>КМС!CC13+ИГС!CC13+МАКС!CC13</f>
        <v>13371</v>
      </c>
      <c r="CD13" s="24">
        <f>КМС!CD13+ИГС!CD13+МАКС!CD13</f>
        <v>2537468.98</v>
      </c>
      <c r="CE13" s="25">
        <f>КМС!CE13+ИГС!CE13+МАКС!CE13</f>
        <v>0</v>
      </c>
      <c r="CF13" s="24">
        <f>КМС!CF13+ИГС!CF13+МАКС!CF13</f>
        <v>0</v>
      </c>
      <c r="CG13" s="25">
        <f>КМС!CG13+ИГС!CG13+МАКС!CG13</f>
        <v>1309</v>
      </c>
      <c r="CH13" s="24">
        <f>КМС!CH13+ИГС!CH13+МАКС!CH13</f>
        <v>26804544.579999998</v>
      </c>
      <c r="CI13" s="25">
        <f>КМС!CI13+ИГС!CI13+МАКС!CI13</f>
        <v>1074</v>
      </c>
      <c r="CJ13" s="24">
        <f>КМС!CJ13+ИГС!CJ13+МАКС!CJ13</f>
        <v>82945513.900000006</v>
      </c>
      <c r="CK13" s="25">
        <f>КМС!CK13+ИГС!CK13+МАКС!CK13</f>
        <v>2592</v>
      </c>
      <c r="CL13" s="24">
        <f>КМС!CL13+ИГС!CL13+МАКС!CL13</f>
        <v>235776120.88999999</v>
      </c>
      <c r="CM13" s="25">
        <f>КМС!CM13+ИГС!CM13+МАКС!CM13</f>
        <v>0</v>
      </c>
      <c r="CN13" s="24">
        <f>КМС!CN13+ИГС!CN13+МАКС!CN13</f>
        <v>0</v>
      </c>
      <c r="CO13" s="25">
        <f>КМС!CO13+ИГС!CO13+МАКС!CO13</f>
        <v>210</v>
      </c>
      <c r="CP13" s="24">
        <f>КМС!CP13+ИГС!CP13+МАКС!CP13</f>
        <v>26587687.199999999</v>
      </c>
      <c r="CQ13" s="25">
        <f>КМС!CQ13+ИГС!CQ13+МАКС!CQ13</f>
        <v>0</v>
      </c>
      <c r="CR13" s="24">
        <f>КМС!CR13+ИГС!CR13+МАКС!CR13</f>
        <v>0</v>
      </c>
    </row>
    <row r="14" spans="1:96" ht="15" customHeight="1" x14ac:dyDescent="0.25">
      <c r="A14" s="6">
        <v>5</v>
      </c>
      <c r="B14" s="8" t="s">
        <v>6</v>
      </c>
      <c r="C14" s="28">
        <v>330272</v>
      </c>
      <c r="D14" s="29" t="s">
        <v>124</v>
      </c>
      <c r="E14" s="29" t="s">
        <v>123</v>
      </c>
      <c r="F14" s="31" t="s">
        <v>125</v>
      </c>
      <c r="G14" s="24">
        <f t="shared" si="68"/>
        <v>32689983.199999999</v>
      </c>
      <c r="H14" s="24">
        <f t="shared" si="69"/>
        <v>32689983.199999999</v>
      </c>
      <c r="I14" s="25">
        <f t="shared" si="65"/>
        <v>8300</v>
      </c>
      <c r="J14" s="24">
        <f t="shared" si="70"/>
        <v>3889712</v>
      </c>
      <c r="K14" s="25">
        <f t="shared" si="71"/>
        <v>11800</v>
      </c>
      <c r="L14" s="24">
        <f t="shared" si="72"/>
        <v>6774191.2000000002</v>
      </c>
      <c r="M14" s="25">
        <f t="shared" si="73"/>
        <v>20000</v>
      </c>
      <c r="N14" s="24">
        <f t="shared" si="74"/>
        <v>22026080</v>
      </c>
      <c r="O14" s="25">
        <f t="shared" si="75"/>
        <v>0</v>
      </c>
      <c r="P14" s="24">
        <f t="shared" si="76"/>
        <v>0</v>
      </c>
      <c r="Q14" s="25">
        <f t="shared" si="77"/>
        <v>0</v>
      </c>
      <c r="R14" s="24">
        <f t="shared" si="67"/>
        <v>0</v>
      </c>
      <c r="S14" s="25">
        <f t="shared" si="78"/>
        <v>0</v>
      </c>
      <c r="T14" s="24">
        <f t="shared" si="79"/>
        <v>0</v>
      </c>
      <c r="U14" s="25">
        <f t="shared" si="80"/>
        <v>0</v>
      </c>
      <c r="V14" s="24">
        <f t="shared" si="81"/>
        <v>0</v>
      </c>
      <c r="W14" s="25">
        <f t="shared" si="82"/>
        <v>0</v>
      </c>
      <c r="X14" s="24">
        <f t="shared" si="83"/>
        <v>0</v>
      </c>
      <c r="Y14" s="24">
        <f t="shared" si="84"/>
        <v>9806994.9499999993</v>
      </c>
      <c r="Z14" s="24">
        <f t="shared" si="85"/>
        <v>9806994.9499999993</v>
      </c>
      <c r="AA14" s="25">
        <f>КМС!AA14+ИГС!AA14+МАКС!AA14</f>
        <v>2382</v>
      </c>
      <c r="AB14" s="24">
        <f>КМС!AB14+ИГС!AB14+МАКС!AB14</f>
        <v>1166913.6000000001</v>
      </c>
      <c r="AC14" s="25">
        <f>КМС!AC14+ИГС!AC14+МАКС!AC14</f>
        <v>3387</v>
      </c>
      <c r="AD14" s="24">
        <f>КМС!AD14+ИГС!AD14+МАКС!AD14</f>
        <v>2032257.35</v>
      </c>
      <c r="AE14" s="25">
        <f>КМС!AE14+ИГС!AE14+МАКС!AE14</f>
        <v>6000</v>
      </c>
      <c r="AF14" s="24">
        <f>КМС!AF14+ИГС!AF14+МАКС!AF14</f>
        <v>6607824</v>
      </c>
      <c r="AG14" s="25">
        <f>КМС!AG14+ИГС!AG14+МАКС!AG14</f>
        <v>0</v>
      </c>
      <c r="AH14" s="24">
        <f>КМС!AH14+ИГС!AH14+МАКС!AH14</f>
        <v>0</v>
      </c>
      <c r="AI14" s="25">
        <f>КМС!AI14+ИГС!AI14+МАКС!AI14</f>
        <v>0</v>
      </c>
      <c r="AJ14" s="24">
        <f>КМС!AJ14+ИГС!AJ14+МАКС!AJ14</f>
        <v>0</v>
      </c>
      <c r="AK14" s="25">
        <f>КМС!AK14+ИГС!AK14+МАКС!AK14</f>
        <v>0</v>
      </c>
      <c r="AL14" s="24">
        <f>КМС!AL14+ИГС!AL14+МАКС!AL14</f>
        <v>0</v>
      </c>
      <c r="AM14" s="25">
        <f>КМС!AM14+ИГС!AM14+МАКС!AM14</f>
        <v>0</v>
      </c>
      <c r="AN14" s="24">
        <f>КМС!AN14+ИГС!AN14+МАКС!AN14</f>
        <v>0</v>
      </c>
      <c r="AO14" s="25">
        <f>КМС!AO14+ИГС!AO14+МАКС!AO14</f>
        <v>0</v>
      </c>
      <c r="AP14" s="24">
        <f>КМС!AP14+ИГС!AP14+МАКС!AP14</f>
        <v>0</v>
      </c>
      <c r="AQ14" s="24">
        <f t="shared" si="86"/>
        <v>6537996.6299999999</v>
      </c>
      <c r="AR14" s="24">
        <f t="shared" si="87"/>
        <v>6537996.6299999999</v>
      </c>
      <c r="AS14" s="25">
        <f>КМС!AS14+ИГС!AS14+МАКС!AS14</f>
        <v>1661</v>
      </c>
      <c r="AT14" s="24">
        <f>КМС!AT14+ИГС!AT14+МАКС!AT14</f>
        <v>777942.39</v>
      </c>
      <c r="AU14" s="25">
        <f>КМС!AU14+ИГС!AU14+МАКС!AU14</f>
        <v>2513</v>
      </c>
      <c r="AV14" s="24">
        <f>КМС!AV14+ИГС!AV14+МАКС!AV14</f>
        <v>1354838.24</v>
      </c>
      <c r="AW14" s="25">
        <f>КМС!AW14+ИГС!AW14+МАКС!AW14</f>
        <v>4000</v>
      </c>
      <c r="AX14" s="24">
        <f>КМС!AX14+ИГС!AX14+МАКС!AX14</f>
        <v>4405216</v>
      </c>
      <c r="AY14" s="25">
        <f>КМС!AY14+ИГС!AY14+МАКС!AY14</f>
        <v>0</v>
      </c>
      <c r="AZ14" s="24">
        <f>КМС!AZ14+ИГС!AZ14+МАКС!AZ14</f>
        <v>0</v>
      </c>
      <c r="BA14" s="25">
        <f>КМС!BA14+ИГС!BA14+МАКС!BA14</f>
        <v>0</v>
      </c>
      <c r="BB14" s="24">
        <f>КМС!BB14+ИГС!BB14+МАКС!BB14</f>
        <v>0</v>
      </c>
      <c r="BC14" s="25">
        <f>КМС!BC14+ИГС!BC14+МАКС!BC14</f>
        <v>0</v>
      </c>
      <c r="BD14" s="24">
        <f>КМС!BD14+ИГС!BD14+МАКС!BD14</f>
        <v>0</v>
      </c>
      <c r="BE14" s="25">
        <f>КМС!BE14+ИГС!BE14+МАКС!BE14</f>
        <v>0</v>
      </c>
      <c r="BF14" s="24">
        <f>КМС!BF14+ИГС!BF14+МАКС!BF14</f>
        <v>0</v>
      </c>
      <c r="BG14" s="25">
        <f>КМС!BG14+ИГС!BG14+МАКС!BG14</f>
        <v>0</v>
      </c>
      <c r="BH14" s="24">
        <f>КМС!BH14+ИГС!BH14+МАКС!BH14</f>
        <v>0</v>
      </c>
      <c r="BI14" s="24">
        <f t="shared" si="88"/>
        <v>6537996.6299999999</v>
      </c>
      <c r="BJ14" s="24">
        <f t="shared" si="89"/>
        <v>6537996.6299999999</v>
      </c>
      <c r="BK14" s="25">
        <f>КМС!BK14+ИГС!BK14+МАКС!BK14</f>
        <v>1661</v>
      </c>
      <c r="BL14" s="24">
        <f>КМС!BL14+ИГС!BL14+МАКС!BL14</f>
        <v>777942.39</v>
      </c>
      <c r="BM14" s="25">
        <f>КМС!BM14+ИГС!BM14+МАКС!BM14</f>
        <v>2513</v>
      </c>
      <c r="BN14" s="24">
        <f>КМС!BN14+ИГС!BN14+МАКС!BN14</f>
        <v>1354838.24</v>
      </c>
      <c r="BO14" s="25">
        <f>КМС!BO14+ИГС!BO14+МАКС!BO14</f>
        <v>4000</v>
      </c>
      <c r="BP14" s="24">
        <f>КМС!BP14+ИГС!BP14+МАКС!BP14</f>
        <v>4405216</v>
      </c>
      <c r="BQ14" s="25">
        <f>КМС!BQ14+ИГС!BQ14+МАКС!BQ14</f>
        <v>0</v>
      </c>
      <c r="BR14" s="24">
        <f>КМС!BR14+ИГС!BR14+МАКС!BR14</f>
        <v>0</v>
      </c>
      <c r="BS14" s="25">
        <f>КМС!BS14+ИГС!BS14+МАКС!BS14</f>
        <v>0</v>
      </c>
      <c r="BT14" s="24">
        <f>КМС!BT14+ИГС!BT14+МАКС!BT14</f>
        <v>0</v>
      </c>
      <c r="BU14" s="25">
        <f>КМС!BU14+ИГС!BU14+МАКС!BU14</f>
        <v>0</v>
      </c>
      <c r="BV14" s="24">
        <f>КМС!BV14+ИГС!BV14+МАКС!BV14</f>
        <v>0</v>
      </c>
      <c r="BW14" s="25">
        <f>КМС!BW14+ИГС!BW14+МАКС!BW14</f>
        <v>0</v>
      </c>
      <c r="BX14" s="24">
        <f>КМС!BX14+ИГС!BX14+МАКС!BX14</f>
        <v>0</v>
      </c>
      <c r="BY14" s="25">
        <f>КМС!BY14+ИГС!BY14+МАКС!BY14</f>
        <v>0</v>
      </c>
      <c r="BZ14" s="24">
        <f>КМС!BZ14+ИГС!BZ14+МАКС!BZ14</f>
        <v>0</v>
      </c>
      <c r="CA14" s="24">
        <f t="shared" si="90"/>
        <v>9806994.9900000002</v>
      </c>
      <c r="CB14" s="24">
        <f t="shared" si="91"/>
        <v>9806994.9900000002</v>
      </c>
      <c r="CC14" s="25">
        <f>КМС!CC14+ИГС!CC14+МАКС!CC14</f>
        <v>2596</v>
      </c>
      <c r="CD14" s="24">
        <f>КМС!CD14+ИГС!CD14+МАКС!CD14</f>
        <v>1166913.6200000001</v>
      </c>
      <c r="CE14" s="25">
        <f>КМС!CE14+ИГС!CE14+МАКС!CE14</f>
        <v>3387</v>
      </c>
      <c r="CF14" s="24">
        <f>КМС!CF14+ИГС!CF14+МАКС!CF14</f>
        <v>2032257.37</v>
      </c>
      <c r="CG14" s="25">
        <f>КМС!CG14+ИГС!CG14+МАКС!CG14</f>
        <v>6000</v>
      </c>
      <c r="CH14" s="24">
        <f>КМС!CH14+ИГС!CH14+МАКС!CH14</f>
        <v>6607824</v>
      </c>
      <c r="CI14" s="25">
        <f>КМС!CI14+ИГС!CI14+МАКС!CI14</f>
        <v>0</v>
      </c>
      <c r="CJ14" s="24">
        <f>КМС!CJ14+ИГС!CJ14+МАКС!CJ14</f>
        <v>0</v>
      </c>
      <c r="CK14" s="25">
        <f>КМС!CK14+ИГС!CK14+МАКС!CK14</f>
        <v>0</v>
      </c>
      <c r="CL14" s="24">
        <f>КМС!CL14+ИГС!CL14+МАКС!CL14</f>
        <v>0</v>
      </c>
      <c r="CM14" s="25">
        <f>КМС!CM14+ИГС!CM14+МАКС!CM14</f>
        <v>0</v>
      </c>
      <c r="CN14" s="24">
        <f>КМС!CN14+ИГС!CN14+МАКС!CN14</f>
        <v>0</v>
      </c>
      <c r="CO14" s="25">
        <f>КМС!CO14+ИГС!CO14+МАКС!CO14</f>
        <v>0</v>
      </c>
      <c r="CP14" s="24">
        <f>КМС!CP14+ИГС!CP14+МАКС!CP14</f>
        <v>0</v>
      </c>
      <c r="CQ14" s="25">
        <f>КМС!CQ14+ИГС!CQ14+МАКС!CQ14</f>
        <v>0</v>
      </c>
      <c r="CR14" s="24">
        <f>КМС!CR14+ИГС!CR14+МАКС!CR14</f>
        <v>0</v>
      </c>
    </row>
    <row r="15" spans="1:96" ht="15" customHeight="1" x14ac:dyDescent="0.25">
      <c r="A15" s="6">
        <v>6</v>
      </c>
      <c r="B15" s="8" t="s">
        <v>7</v>
      </c>
      <c r="C15" s="28">
        <v>330273</v>
      </c>
      <c r="D15" s="29" t="s">
        <v>126</v>
      </c>
      <c r="E15" s="29" t="s">
        <v>123</v>
      </c>
      <c r="F15" s="31" t="s">
        <v>127</v>
      </c>
      <c r="G15" s="24">
        <f t="shared" si="68"/>
        <v>30902576.219999999</v>
      </c>
      <c r="H15" s="24">
        <f t="shared" si="69"/>
        <v>0</v>
      </c>
      <c r="I15" s="25">
        <f t="shared" si="65"/>
        <v>0</v>
      </c>
      <c r="J15" s="24">
        <f t="shared" si="70"/>
        <v>0</v>
      </c>
      <c r="K15" s="25">
        <f t="shared" si="71"/>
        <v>0</v>
      </c>
      <c r="L15" s="24">
        <f t="shared" si="72"/>
        <v>0</v>
      </c>
      <c r="M15" s="25">
        <f t="shared" si="73"/>
        <v>0</v>
      </c>
      <c r="N15" s="24">
        <f t="shared" si="74"/>
        <v>0</v>
      </c>
      <c r="O15" s="25">
        <f t="shared" si="75"/>
        <v>0</v>
      </c>
      <c r="P15" s="24">
        <f t="shared" si="76"/>
        <v>0</v>
      </c>
      <c r="Q15" s="25">
        <f t="shared" si="77"/>
        <v>1455</v>
      </c>
      <c r="R15" s="24">
        <f t="shared" si="67"/>
        <v>30902576.219999999</v>
      </c>
      <c r="S15" s="25">
        <f t="shared" si="78"/>
        <v>0</v>
      </c>
      <c r="T15" s="24">
        <f t="shared" si="79"/>
        <v>0</v>
      </c>
      <c r="U15" s="25">
        <f t="shared" si="80"/>
        <v>0</v>
      </c>
      <c r="V15" s="24">
        <f t="shared" si="81"/>
        <v>0</v>
      </c>
      <c r="W15" s="25">
        <f t="shared" si="82"/>
        <v>0</v>
      </c>
      <c r="X15" s="24">
        <f t="shared" si="83"/>
        <v>0</v>
      </c>
      <c r="Y15" s="24">
        <f t="shared" si="84"/>
        <v>9270772.8699999992</v>
      </c>
      <c r="Z15" s="24">
        <f t="shared" si="85"/>
        <v>0</v>
      </c>
      <c r="AA15" s="25">
        <f>КМС!AA15+ИГС!AA15+МАКС!AA15</f>
        <v>0</v>
      </c>
      <c r="AB15" s="24">
        <f>КМС!AB15+ИГС!AB15+МАКС!AB15</f>
        <v>0</v>
      </c>
      <c r="AC15" s="25">
        <f>КМС!AC15+ИГС!AC15+МАКС!AC15</f>
        <v>0</v>
      </c>
      <c r="AD15" s="24">
        <f>КМС!AD15+ИГС!AD15+МАКС!AD15</f>
        <v>0</v>
      </c>
      <c r="AE15" s="25">
        <f>КМС!AE15+ИГС!AE15+МАКС!AE15</f>
        <v>0</v>
      </c>
      <c r="AF15" s="24">
        <f>КМС!AF15+ИГС!AF15+МАКС!AF15</f>
        <v>0</v>
      </c>
      <c r="AG15" s="25">
        <f>КМС!AG15+ИГС!AG15+МАКС!AG15</f>
        <v>0</v>
      </c>
      <c r="AH15" s="24">
        <f>КМС!AH15+ИГС!AH15+МАКС!AH15</f>
        <v>0</v>
      </c>
      <c r="AI15" s="25">
        <f>КМС!AI15+ИГС!AI15+МАКС!AI15</f>
        <v>437</v>
      </c>
      <c r="AJ15" s="24">
        <f>КМС!AJ15+ИГС!AJ15+МАКС!AJ15</f>
        <v>9270772.8699999992</v>
      </c>
      <c r="AK15" s="25">
        <f>КМС!AK15+ИГС!AK15+МАКС!AK15</f>
        <v>0</v>
      </c>
      <c r="AL15" s="24">
        <f>КМС!AL15+ИГС!AL15+МАКС!AL15</f>
        <v>0</v>
      </c>
      <c r="AM15" s="25">
        <f>КМС!AM15+ИГС!AM15+МАКС!AM15</f>
        <v>0</v>
      </c>
      <c r="AN15" s="24">
        <f>КМС!AN15+ИГС!AN15+МАКС!AN15</f>
        <v>0</v>
      </c>
      <c r="AO15" s="25">
        <f>КМС!AO15+ИГС!AO15+МАКС!AO15</f>
        <v>0</v>
      </c>
      <c r="AP15" s="24">
        <f>КМС!AP15+ИГС!AP15+МАКС!AP15</f>
        <v>0</v>
      </c>
      <c r="AQ15" s="24">
        <f t="shared" si="86"/>
        <v>6180515.25</v>
      </c>
      <c r="AR15" s="24">
        <f t="shared" si="87"/>
        <v>0</v>
      </c>
      <c r="AS15" s="25">
        <f>КМС!AS15+ИГС!AS15+МАКС!AS15</f>
        <v>0</v>
      </c>
      <c r="AT15" s="24">
        <f>КМС!AT15+ИГС!AT15+МАКС!AT15</f>
        <v>0</v>
      </c>
      <c r="AU15" s="25">
        <f>КМС!AU15+ИГС!AU15+МАКС!AU15</f>
        <v>0</v>
      </c>
      <c r="AV15" s="24">
        <f>КМС!AV15+ИГС!AV15+МАКС!AV15</f>
        <v>0</v>
      </c>
      <c r="AW15" s="25">
        <f>КМС!AW15+ИГС!AW15+МАКС!AW15</f>
        <v>0</v>
      </c>
      <c r="AX15" s="24">
        <f>КМС!AX15+ИГС!AX15+МАКС!AX15</f>
        <v>0</v>
      </c>
      <c r="AY15" s="25">
        <f>КМС!AY15+ИГС!AY15+МАКС!AY15</f>
        <v>0</v>
      </c>
      <c r="AZ15" s="24">
        <f>КМС!AZ15+ИГС!AZ15+МАКС!AZ15</f>
        <v>0</v>
      </c>
      <c r="BA15" s="25">
        <f>КМС!BA15+ИГС!BA15+МАКС!BA15</f>
        <v>291</v>
      </c>
      <c r="BB15" s="24">
        <f>КМС!BB15+ИГС!BB15+МАКС!BB15</f>
        <v>6180515.25</v>
      </c>
      <c r="BC15" s="25">
        <f>КМС!BC15+ИГС!BC15+МАКС!BC15</f>
        <v>0</v>
      </c>
      <c r="BD15" s="24">
        <f>КМС!BD15+ИГС!BD15+МАКС!BD15</f>
        <v>0</v>
      </c>
      <c r="BE15" s="25">
        <f>КМС!BE15+ИГС!BE15+МАКС!BE15</f>
        <v>0</v>
      </c>
      <c r="BF15" s="24">
        <f>КМС!BF15+ИГС!BF15+МАКС!BF15</f>
        <v>0</v>
      </c>
      <c r="BG15" s="25">
        <f>КМС!BG15+ИГС!BG15+МАКС!BG15</f>
        <v>0</v>
      </c>
      <c r="BH15" s="24">
        <f>КМС!BH15+ИГС!BH15+МАКС!BH15</f>
        <v>0</v>
      </c>
      <c r="BI15" s="24">
        <f t="shared" si="88"/>
        <v>6180515.25</v>
      </c>
      <c r="BJ15" s="24">
        <f t="shared" si="89"/>
        <v>0</v>
      </c>
      <c r="BK15" s="25">
        <f>КМС!BK15+ИГС!BK15+МАКС!BK15</f>
        <v>0</v>
      </c>
      <c r="BL15" s="24">
        <f>КМС!BL15+ИГС!BL15+МАКС!BL15</f>
        <v>0</v>
      </c>
      <c r="BM15" s="25">
        <f>КМС!BM15+ИГС!BM15+МАКС!BM15</f>
        <v>0</v>
      </c>
      <c r="BN15" s="24">
        <f>КМС!BN15+ИГС!BN15+МАКС!BN15</f>
        <v>0</v>
      </c>
      <c r="BO15" s="25">
        <f>КМС!BO15+ИГС!BO15+МАКС!BO15</f>
        <v>0</v>
      </c>
      <c r="BP15" s="24">
        <f>КМС!BP15+ИГС!BP15+МАКС!BP15</f>
        <v>0</v>
      </c>
      <c r="BQ15" s="25">
        <f>КМС!BQ15+ИГС!BQ15+МАКС!BQ15</f>
        <v>0</v>
      </c>
      <c r="BR15" s="24">
        <f>КМС!BR15+ИГС!BR15+МАКС!BR15</f>
        <v>0</v>
      </c>
      <c r="BS15" s="25">
        <f>КМС!BS15+ИГС!BS15+МАКС!BS15</f>
        <v>291</v>
      </c>
      <c r="BT15" s="24">
        <f>КМС!BT15+ИГС!BT15+МАКС!BT15</f>
        <v>6180515.25</v>
      </c>
      <c r="BU15" s="25">
        <f>КМС!BU15+ИГС!BU15+МАКС!BU15</f>
        <v>0</v>
      </c>
      <c r="BV15" s="24">
        <f>КМС!BV15+ИГС!BV15+МАКС!BV15</f>
        <v>0</v>
      </c>
      <c r="BW15" s="25">
        <f>КМС!BW15+ИГС!BW15+МАКС!BW15</f>
        <v>0</v>
      </c>
      <c r="BX15" s="24">
        <f>КМС!BX15+ИГС!BX15+МАКС!BX15</f>
        <v>0</v>
      </c>
      <c r="BY15" s="25">
        <f>КМС!BY15+ИГС!BY15+МАКС!BY15</f>
        <v>0</v>
      </c>
      <c r="BZ15" s="24">
        <f>КМС!BZ15+ИГС!BZ15+МАКС!BZ15</f>
        <v>0</v>
      </c>
      <c r="CA15" s="24">
        <f t="shared" si="90"/>
        <v>9270772.8499999996</v>
      </c>
      <c r="CB15" s="24">
        <f t="shared" si="91"/>
        <v>0</v>
      </c>
      <c r="CC15" s="25">
        <f>КМС!CC15+ИГС!CC15+МАКС!CC15</f>
        <v>0</v>
      </c>
      <c r="CD15" s="24">
        <f>КМС!CD15+ИГС!CD15+МАКС!CD15</f>
        <v>0</v>
      </c>
      <c r="CE15" s="25">
        <f>КМС!CE15+ИГС!CE15+МАКС!CE15</f>
        <v>0</v>
      </c>
      <c r="CF15" s="24">
        <f>КМС!CF15+ИГС!CF15+МАКС!CF15</f>
        <v>0</v>
      </c>
      <c r="CG15" s="25">
        <f>КМС!CG15+ИГС!CG15+МАКС!CG15</f>
        <v>0</v>
      </c>
      <c r="CH15" s="24">
        <f>КМС!CH15+ИГС!CH15+МАКС!CH15</f>
        <v>0</v>
      </c>
      <c r="CI15" s="25">
        <f>КМС!CI15+ИГС!CI15+МАКС!CI15</f>
        <v>0</v>
      </c>
      <c r="CJ15" s="24">
        <f>КМС!CJ15+ИГС!CJ15+МАКС!CJ15</f>
        <v>0</v>
      </c>
      <c r="CK15" s="25">
        <f>КМС!CK15+ИГС!CK15+МАКС!CK15</f>
        <v>436</v>
      </c>
      <c r="CL15" s="24">
        <f>КМС!CL15+ИГС!CL15+МАКС!CL15</f>
        <v>9270772.8499999996</v>
      </c>
      <c r="CM15" s="25">
        <f>КМС!CM15+ИГС!CM15+МАКС!CM15</f>
        <v>0</v>
      </c>
      <c r="CN15" s="24">
        <f>КМС!CN15+ИГС!CN15+МАКС!CN15</f>
        <v>0</v>
      </c>
      <c r="CO15" s="25">
        <f>КМС!CO15+ИГС!CO15+МАКС!CO15</f>
        <v>0</v>
      </c>
      <c r="CP15" s="24">
        <f>КМС!CP15+ИГС!CP15+МАКС!CP15</f>
        <v>0</v>
      </c>
      <c r="CQ15" s="25">
        <f>КМС!CQ15+ИГС!CQ15+МАКС!CQ15</f>
        <v>0</v>
      </c>
      <c r="CR15" s="24">
        <f>КМС!CR15+ИГС!CR15+МАКС!CR15</f>
        <v>0</v>
      </c>
    </row>
    <row r="16" spans="1:96" ht="15" customHeight="1" x14ac:dyDescent="0.25">
      <c r="A16" s="6">
        <v>7</v>
      </c>
      <c r="B16" s="8" t="s">
        <v>8</v>
      </c>
      <c r="C16" s="28">
        <v>330276</v>
      </c>
      <c r="D16" s="29" t="s">
        <v>124</v>
      </c>
      <c r="E16" s="29" t="s">
        <v>123</v>
      </c>
      <c r="F16" s="31" t="s">
        <v>125</v>
      </c>
      <c r="G16" s="24">
        <f t="shared" si="68"/>
        <v>13733222.390000001</v>
      </c>
      <c r="H16" s="24">
        <f t="shared" si="69"/>
        <v>2874791</v>
      </c>
      <c r="I16" s="25">
        <f t="shared" si="65"/>
        <v>1927</v>
      </c>
      <c r="J16" s="24">
        <f t="shared" si="70"/>
        <v>1671721.4</v>
      </c>
      <c r="K16" s="25">
        <f t="shared" si="71"/>
        <v>0</v>
      </c>
      <c r="L16" s="24">
        <f t="shared" si="72"/>
        <v>0</v>
      </c>
      <c r="M16" s="25">
        <f t="shared" si="73"/>
        <v>0</v>
      </c>
      <c r="N16" s="24">
        <f t="shared" si="74"/>
        <v>1203069.6000000001</v>
      </c>
      <c r="O16" s="25">
        <f t="shared" si="75"/>
        <v>946</v>
      </c>
      <c r="P16" s="24">
        <f t="shared" si="76"/>
        <v>10858431.390000001</v>
      </c>
      <c r="Q16" s="25">
        <f t="shared" si="77"/>
        <v>0</v>
      </c>
      <c r="R16" s="24">
        <f t="shared" si="67"/>
        <v>0</v>
      </c>
      <c r="S16" s="25">
        <f t="shared" si="78"/>
        <v>0</v>
      </c>
      <c r="T16" s="24">
        <f t="shared" si="79"/>
        <v>0</v>
      </c>
      <c r="U16" s="25">
        <f t="shared" si="80"/>
        <v>0</v>
      </c>
      <c r="V16" s="24">
        <f t="shared" si="81"/>
        <v>0</v>
      </c>
      <c r="W16" s="25">
        <f t="shared" si="82"/>
        <v>0</v>
      </c>
      <c r="X16" s="24">
        <f t="shared" si="83"/>
        <v>0</v>
      </c>
      <c r="Y16" s="24">
        <f t="shared" si="84"/>
        <v>4119966.72</v>
      </c>
      <c r="Z16" s="24">
        <f t="shared" si="85"/>
        <v>862437.29</v>
      </c>
      <c r="AA16" s="25">
        <f>КМС!AA16+ИГС!AA16+МАКС!AA16</f>
        <v>548</v>
      </c>
      <c r="AB16" s="24">
        <f>КМС!AB16+ИГС!AB16+МАКС!AB16</f>
        <v>501516.41</v>
      </c>
      <c r="AC16" s="25">
        <f>КМС!AC16+ИГС!AC16+МАКС!AC16</f>
        <v>0</v>
      </c>
      <c r="AD16" s="24">
        <f>КМС!AD16+ИГС!AD16+МАКС!AD16</f>
        <v>0</v>
      </c>
      <c r="AE16" s="25">
        <f>КМС!AE16+ИГС!AE16+МАКС!AE16</f>
        <v>0</v>
      </c>
      <c r="AF16" s="24">
        <f>КМС!AF16+ИГС!AF16+МАКС!AF16</f>
        <v>360920.88</v>
      </c>
      <c r="AG16" s="25">
        <f>КМС!AG16+ИГС!AG16+МАКС!AG16</f>
        <v>283</v>
      </c>
      <c r="AH16" s="24">
        <f>КМС!AH16+ИГС!AH16+МАКС!AH16</f>
        <v>3257529.43</v>
      </c>
      <c r="AI16" s="25">
        <f>КМС!AI16+ИГС!AI16+МАКС!AI16</f>
        <v>0</v>
      </c>
      <c r="AJ16" s="24">
        <f>КМС!AJ16+ИГС!AJ16+МАКС!AJ16</f>
        <v>0</v>
      </c>
      <c r="AK16" s="25">
        <f>КМС!AK16+ИГС!AK16+МАКС!AK16</f>
        <v>0</v>
      </c>
      <c r="AL16" s="24">
        <f>КМС!AL16+ИГС!AL16+МАКС!AL16</f>
        <v>0</v>
      </c>
      <c r="AM16" s="25">
        <f>КМС!AM16+ИГС!AM16+МАКС!AM16</f>
        <v>0</v>
      </c>
      <c r="AN16" s="24">
        <f>КМС!AN16+ИГС!AN16+МАКС!AN16</f>
        <v>0</v>
      </c>
      <c r="AO16" s="25">
        <f>КМС!AO16+ИГС!AO16+МАКС!AO16</f>
        <v>0</v>
      </c>
      <c r="AP16" s="24">
        <f>КМС!AP16+ИГС!AP16+МАКС!AP16</f>
        <v>0</v>
      </c>
      <c r="AQ16" s="24">
        <f t="shared" si="86"/>
        <v>2746644.47</v>
      </c>
      <c r="AR16" s="24">
        <f t="shared" si="87"/>
        <v>574958.19999999995</v>
      </c>
      <c r="AS16" s="25">
        <f>КМС!AS16+ИГС!AS16+МАКС!AS16</f>
        <v>385</v>
      </c>
      <c r="AT16" s="24">
        <f>КМС!AT16+ИГС!AT16+МАКС!AT16</f>
        <v>334344.28000000003</v>
      </c>
      <c r="AU16" s="25">
        <f>КМС!AU16+ИГС!AU16+МАКС!AU16</f>
        <v>0</v>
      </c>
      <c r="AV16" s="24">
        <f>КМС!AV16+ИГС!AV16+МАКС!AV16</f>
        <v>0</v>
      </c>
      <c r="AW16" s="25">
        <f>КМС!AW16+ИГС!AW16+МАКС!AW16</f>
        <v>0</v>
      </c>
      <c r="AX16" s="24">
        <f>КМС!AX16+ИГС!AX16+МАКС!AX16</f>
        <v>240613.92</v>
      </c>
      <c r="AY16" s="25">
        <f>КМС!AY16+ИГС!AY16+МАКС!AY16</f>
        <v>190</v>
      </c>
      <c r="AZ16" s="24">
        <f>КМС!AZ16+ИГС!AZ16+МАКС!AZ16</f>
        <v>2171686.27</v>
      </c>
      <c r="BA16" s="25">
        <f>КМС!BA16+ИГС!BA16+МАКС!BA16</f>
        <v>0</v>
      </c>
      <c r="BB16" s="24">
        <f>КМС!BB16+ИГС!BB16+МАКС!BB16</f>
        <v>0</v>
      </c>
      <c r="BC16" s="25">
        <f>КМС!BC16+ИГС!BC16+МАКС!BC16</f>
        <v>0</v>
      </c>
      <c r="BD16" s="24">
        <f>КМС!BD16+ИГС!BD16+МАКС!BD16</f>
        <v>0</v>
      </c>
      <c r="BE16" s="25">
        <f>КМС!BE16+ИГС!BE16+МАКС!BE16</f>
        <v>0</v>
      </c>
      <c r="BF16" s="24">
        <f>КМС!BF16+ИГС!BF16+МАКС!BF16</f>
        <v>0</v>
      </c>
      <c r="BG16" s="25">
        <f>КМС!BG16+ИГС!BG16+МАКС!BG16</f>
        <v>0</v>
      </c>
      <c r="BH16" s="24">
        <f>КМС!BH16+ИГС!BH16+МАКС!BH16</f>
        <v>0</v>
      </c>
      <c r="BI16" s="24">
        <f t="shared" si="88"/>
        <v>2746644.47</v>
      </c>
      <c r="BJ16" s="24">
        <f t="shared" si="89"/>
        <v>574958.19999999995</v>
      </c>
      <c r="BK16" s="25">
        <f>КМС!BK16+ИГС!BK16+МАКС!BK16</f>
        <v>385</v>
      </c>
      <c r="BL16" s="24">
        <f>КМС!BL16+ИГС!BL16+МАКС!BL16</f>
        <v>334344.28000000003</v>
      </c>
      <c r="BM16" s="25">
        <f>КМС!BM16+ИГС!BM16+МАКС!BM16</f>
        <v>0</v>
      </c>
      <c r="BN16" s="24">
        <f>КМС!BN16+ИГС!BN16+МАКС!BN16</f>
        <v>0</v>
      </c>
      <c r="BO16" s="25">
        <f>КМС!BO16+ИГС!BO16+МАКС!BO16</f>
        <v>0</v>
      </c>
      <c r="BP16" s="24">
        <f>КМС!BP16+ИГС!BP16+МАКС!BP16</f>
        <v>240613.92</v>
      </c>
      <c r="BQ16" s="25">
        <f>КМС!BQ16+ИГС!BQ16+МАКС!BQ16</f>
        <v>190</v>
      </c>
      <c r="BR16" s="24">
        <f>КМС!BR16+ИГС!BR16+МАКС!BR16</f>
        <v>2171686.27</v>
      </c>
      <c r="BS16" s="25">
        <f>КМС!BS16+ИГС!BS16+МАКС!BS16</f>
        <v>0</v>
      </c>
      <c r="BT16" s="24">
        <f>КМС!BT16+ИГС!BT16+МАКС!BT16</f>
        <v>0</v>
      </c>
      <c r="BU16" s="25">
        <f>КМС!BU16+ИГС!BU16+МАКС!BU16</f>
        <v>0</v>
      </c>
      <c r="BV16" s="24">
        <f>КМС!BV16+ИГС!BV16+МАКС!BV16</f>
        <v>0</v>
      </c>
      <c r="BW16" s="25">
        <f>КМС!BW16+ИГС!BW16+МАКС!BW16</f>
        <v>0</v>
      </c>
      <c r="BX16" s="24">
        <f>КМС!BX16+ИГС!BX16+МАКС!BX16</f>
        <v>0</v>
      </c>
      <c r="BY16" s="25">
        <f>КМС!BY16+ИГС!BY16+МАКС!BY16</f>
        <v>0</v>
      </c>
      <c r="BZ16" s="24">
        <f>КМС!BZ16+ИГС!BZ16+МАКС!BZ16</f>
        <v>0</v>
      </c>
      <c r="CA16" s="24">
        <f t="shared" si="90"/>
        <v>4119966.73</v>
      </c>
      <c r="CB16" s="24">
        <f t="shared" si="91"/>
        <v>862437.31</v>
      </c>
      <c r="CC16" s="25">
        <f>КМС!CC16+ИГС!CC16+МАКС!CC16</f>
        <v>609</v>
      </c>
      <c r="CD16" s="24">
        <f>КМС!CD16+ИГС!CD16+МАКС!CD16</f>
        <v>501516.43</v>
      </c>
      <c r="CE16" s="25">
        <f>КМС!CE16+ИГС!CE16+МАКС!CE16</f>
        <v>0</v>
      </c>
      <c r="CF16" s="24">
        <f>КМС!CF16+ИГС!CF16+МАКС!CF16</f>
        <v>0</v>
      </c>
      <c r="CG16" s="25">
        <f>КМС!CG16+ИГС!CG16+МАКС!CG16</f>
        <v>0</v>
      </c>
      <c r="CH16" s="24">
        <f>КМС!CH16+ИГС!CH16+МАКС!CH16</f>
        <v>360920.88</v>
      </c>
      <c r="CI16" s="25">
        <f>КМС!CI16+ИГС!CI16+МАКС!CI16</f>
        <v>283</v>
      </c>
      <c r="CJ16" s="24">
        <f>КМС!CJ16+ИГС!CJ16+МАКС!CJ16</f>
        <v>3257529.42</v>
      </c>
      <c r="CK16" s="25">
        <f>КМС!CK16+ИГС!CK16+МАКС!CK16</f>
        <v>0</v>
      </c>
      <c r="CL16" s="24">
        <f>КМС!CL16+ИГС!CL16+МАКС!CL16</f>
        <v>0</v>
      </c>
      <c r="CM16" s="25">
        <f>КМС!CM16+ИГС!CM16+МАКС!CM16</f>
        <v>0</v>
      </c>
      <c r="CN16" s="24">
        <f>КМС!CN16+ИГС!CN16+МАКС!CN16</f>
        <v>0</v>
      </c>
      <c r="CO16" s="25">
        <f>КМС!CO16+ИГС!CO16+МАКС!CO16</f>
        <v>0</v>
      </c>
      <c r="CP16" s="24">
        <f>КМС!CP16+ИГС!CP16+МАКС!CP16</f>
        <v>0</v>
      </c>
      <c r="CQ16" s="25">
        <f>КМС!CQ16+ИГС!CQ16+МАКС!CQ16</f>
        <v>0</v>
      </c>
      <c r="CR16" s="24">
        <f>КМС!CR16+ИГС!CR16+МАКС!CR16</f>
        <v>0</v>
      </c>
    </row>
    <row r="17" spans="1:96" ht="15" customHeight="1" x14ac:dyDescent="0.25">
      <c r="A17" s="6">
        <v>8</v>
      </c>
      <c r="B17" s="8" t="s">
        <v>9</v>
      </c>
      <c r="C17" s="28">
        <v>330328</v>
      </c>
      <c r="D17" s="29" t="s">
        <v>124</v>
      </c>
      <c r="E17" s="29" t="s">
        <v>123</v>
      </c>
      <c r="F17" s="31" t="s">
        <v>125</v>
      </c>
      <c r="G17" s="24">
        <f t="shared" si="68"/>
        <v>118129030.73999999</v>
      </c>
      <c r="H17" s="24">
        <f t="shared" si="69"/>
        <v>650800</v>
      </c>
      <c r="I17" s="25">
        <f t="shared" si="65"/>
        <v>2000</v>
      </c>
      <c r="J17" s="24">
        <f t="shared" si="70"/>
        <v>650800</v>
      </c>
      <c r="K17" s="25">
        <f t="shared" si="71"/>
        <v>0</v>
      </c>
      <c r="L17" s="24">
        <f t="shared" si="72"/>
        <v>0</v>
      </c>
      <c r="M17" s="25">
        <f t="shared" si="73"/>
        <v>0</v>
      </c>
      <c r="N17" s="24">
        <f t="shared" si="74"/>
        <v>0</v>
      </c>
      <c r="O17" s="25">
        <f t="shared" si="75"/>
        <v>0</v>
      </c>
      <c r="P17" s="24">
        <f t="shared" si="76"/>
        <v>0</v>
      </c>
      <c r="Q17" s="25">
        <f t="shared" si="77"/>
        <v>2817</v>
      </c>
      <c r="R17" s="24">
        <f t="shared" si="67"/>
        <v>117478230.73999999</v>
      </c>
      <c r="S17" s="25">
        <f t="shared" si="78"/>
        <v>1900</v>
      </c>
      <c r="T17" s="24">
        <f t="shared" si="79"/>
        <v>81616783.430000007</v>
      </c>
      <c r="U17" s="25">
        <f t="shared" si="80"/>
        <v>100</v>
      </c>
      <c r="V17" s="24">
        <f t="shared" si="81"/>
        <v>15895740</v>
      </c>
      <c r="W17" s="25">
        <f t="shared" si="82"/>
        <v>0</v>
      </c>
      <c r="X17" s="24">
        <f t="shared" si="83"/>
        <v>0</v>
      </c>
      <c r="Y17" s="24">
        <f t="shared" si="84"/>
        <v>35438709.219999999</v>
      </c>
      <c r="Z17" s="24">
        <f t="shared" si="85"/>
        <v>195240</v>
      </c>
      <c r="AA17" s="25">
        <f>КМС!AA17+ИГС!AA17+МАКС!AA17</f>
        <v>575</v>
      </c>
      <c r="AB17" s="24">
        <f>КМС!AB17+ИГС!AB17+МАКС!AB17</f>
        <v>195240</v>
      </c>
      <c r="AC17" s="25">
        <f>КМС!AC17+ИГС!AC17+МАКС!AC17</f>
        <v>0</v>
      </c>
      <c r="AD17" s="24">
        <f>КМС!AD17+ИГС!AD17+МАКС!AD17</f>
        <v>0</v>
      </c>
      <c r="AE17" s="25">
        <f>КМС!AE17+ИГС!AE17+МАКС!AE17</f>
        <v>0</v>
      </c>
      <c r="AF17" s="24">
        <f>КМС!AF17+ИГС!AF17+МАКС!AF17</f>
        <v>0</v>
      </c>
      <c r="AG17" s="25">
        <f>КМС!AG17+ИГС!AG17+МАКС!AG17</f>
        <v>0</v>
      </c>
      <c r="AH17" s="24">
        <f>КМС!AH17+ИГС!AH17+МАКС!AH17</f>
        <v>0</v>
      </c>
      <c r="AI17" s="25">
        <f>КМС!AI17+ИГС!AI17+МАКС!AI17</f>
        <v>845</v>
      </c>
      <c r="AJ17" s="24">
        <f>КМС!AJ17+ИГС!AJ17+МАКС!AJ17</f>
        <v>35243469.219999999</v>
      </c>
      <c r="AK17" s="25">
        <f>КМС!AK17+ИГС!AK17+МАКС!AK17</f>
        <v>570</v>
      </c>
      <c r="AL17" s="24">
        <f>КМС!AL17+ИГС!AL17+МАКС!AL17</f>
        <v>24485035.030000001</v>
      </c>
      <c r="AM17" s="25">
        <f>КМС!AM17+ИГС!AM17+МАКС!AM17</f>
        <v>30</v>
      </c>
      <c r="AN17" s="24">
        <f>КМС!AN17+ИГС!AN17+МАКС!AN17</f>
        <v>4768722</v>
      </c>
      <c r="AO17" s="25">
        <f>КМС!AO17+ИГС!AO17+МАКС!AO17</f>
        <v>0</v>
      </c>
      <c r="AP17" s="24">
        <f>КМС!AP17+ИГС!AP17+МАКС!AP17</f>
        <v>0</v>
      </c>
      <c r="AQ17" s="24">
        <f t="shared" si="86"/>
        <v>23625806.149999999</v>
      </c>
      <c r="AR17" s="24">
        <f t="shared" si="87"/>
        <v>130160</v>
      </c>
      <c r="AS17" s="25">
        <f>КМС!AS17+ИГС!AS17+МАКС!AS17</f>
        <v>400</v>
      </c>
      <c r="AT17" s="24">
        <f>КМС!AT17+ИГС!AT17+МАКС!AT17</f>
        <v>130160</v>
      </c>
      <c r="AU17" s="25">
        <f>КМС!AU17+ИГС!AU17+МАКС!AU17</f>
        <v>0</v>
      </c>
      <c r="AV17" s="24">
        <f>КМС!AV17+ИГС!AV17+МАКС!AV17</f>
        <v>0</v>
      </c>
      <c r="AW17" s="25">
        <f>КМС!AW17+ИГС!AW17+МАКС!AW17</f>
        <v>0</v>
      </c>
      <c r="AX17" s="24">
        <f>КМС!AX17+ИГС!AX17+МАКС!AX17</f>
        <v>0</v>
      </c>
      <c r="AY17" s="25">
        <f>КМС!AY17+ИГС!AY17+МАКС!AY17</f>
        <v>0</v>
      </c>
      <c r="AZ17" s="24">
        <f>КМС!AZ17+ИГС!AZ17+МАКС!AZ17</f>
        <v>0</v>
      </c>
      <c r="BA17" s="25">
        <f>КМС!BA17+ИГС!BA17+МАКС!BA17</f>
        <v>564</v>
      </c>
      <c r="BB17" s="24">
        <f>КМС!BB17+ИГС!BB17+МАКС!BB17</f>
        <v>23495646.149999999</v>
      </c>
      <c r="BC17" s="25">
        <f>КМС!BC17+ИГС!BC17+МАКС!BC17</f>
        <v>379</v>
      </c>
      <c r="BD17" s="24">
        <f>КМС!BD17+ИГС!BD17+МАКС!BD17</f>
        <v>16323356.689999999</v>
      </c>
      <c r="BE17" s="25">
        <f>КМС!BE17+ИГС!BE17+МАКС!BE17</f>
        <v>20</v>
      </c>
      <c r="BF17" s="24">
        <f>КМС!BF17+ИГС!BF17+МАКС!BF17</f>
        <v>3179148</v>
      </c>
      <c r="BG17" s="25">
        <f>КМС!BG17+ИГС!BG17+МАКС!BG17</f>
        <v>0</v>
      </c>
      <c r="BH17" s="24">
        <f>КМС!BH17+ИГС!BH17+МАКС!BH17</f>
        <v>0</v>
      </c>
      <c r="BI17" s="24">
        <f t="shared" si="88"/>
        <v>23625806.149999999</v>
      </c>
      <c r="BJ17" s="24">
        <f t="shared" si="89"/>
        <v>130160</v>
      </c>
      <c r="BK17" s="25">
        <f>КМС!BK17+ИГС!BK17+МАКС!BK17</f>
        <v>400</v>
      </c>
      <c r="BL17" s="24">
        <f>КМС!BL17+ИГС!BL17+МАКС!BL17</f>
        <v>130160</v>
      </c>
      <c r="BM17" s="25">
        <f>КМС!BM17+ИГС!BM17+МАКС!BM17</f>
        <v>0</v>
      </c>
      <c r="BN17" s="24">
        <f>КМС!BN17+ИГС!BN17+МАКС!BN17</f>
        <v>0</v>
      </c>
      <c r="BO17" s="25">
        <f>КМС!BO17+ИГС!BO17+МАКС!BO17</f>
        <v>0</v>
      </c>
      <c r="BP17" s="24">
        <f>КМС!BP17+ИГС!BP17+МАКС!BP17</f>
        <v>0</v>
      </c>
      <c r="BQ17" s="25">
        <f>КМС!BQ17+ИГС!BQ17+МАКС!BQ17</f>
        <v>0</v>
      </c>
      <c r="BR17" s="24">
        <f>КМС!BR17+ИГС!BR17+МАКС!BR17</f>
        <v>0</v>
      </c>
      <c r="BS17" s="25">
        <f>КМС!BS17+ИГС!BS17+МАКС!BS17</f>
        <v>564</v>
      </c>
      <c r="BT17" s="24">
        <f>КМС!BT17+ИГС!BT17+МАКС!BT17</f>
        <v>23495646.149999999</v>
      </c>
      <c r="BU17" s="25">
        <f>КМС!BU17+ИГС!BU17+МАКС!BU17</f>
        <v>379</v>
      </c>
      <c r="BV17" s="24">
        <f>КМС!BV17+ИГС!BV17+МАКС!BV17</f>
        <v>16323356.689999999</v>
      </c>
      <c r="BW17" s="25">
        <f>КМС!BW17+ИГС!BW17+МАКС!BW17</f>
        <v>20</v>
      </c>
      <c r="BX17" s="24">
        <f>КМС!BX17+ИГС!BX17+МАКС!BX17</f>
        <v>3179148</v>
      </c>
      <c r="BY17" s="25">
        <f>КМС!BY17+ИГС!BY17+МАКС!BY17</f>
        <v>0</v>
      </c>
      <c r="BZ17" s="24">
        <f>КМС!BZ17+ИГС!BZ17+МАКС!BZ17</f>
        <v>0</v>
      </c>
      <c r="CA17" s="24">
        <f t="shared" si="90"/>
        <v>35438709.219999999</v>
      </c>
      <c r="CB17" s="24">
        <f t="shared" si="91"/>
        <v>195240</v>
      </c>
      <c r="CC17" s="25">
        <f>КМС!CC17+ИГС!CC17+МАКС!CC17</f>
        <v>625</v>
      </c>
      <c r="CD17" s="24">
        <f>КМС!CD17+ИГС!CD17+МАКС!CD17</f>
        <v>195240</v>
      </c>
      <c r="CE17" s="25">
        <f>КМС!CE17+ИГС!CE17+МАКС!CE17</f>
        <v>0</v>
      </c>
      <c r="CF17" s="24">
        <f>КМС!CF17+ИГС!CF17+МАКС!CF17</f>
        <v>0</v>
      </c>
      <c r="CG17" s="25">
        <f>КМС!CG17+ИГС!CG17+МАКС!CG17</f>
        <v>0</v>
      </c>
      <c r="CH17" s="24">
        <f>КМС!CH17+ИГС!CH17+МАКС!CH17</f>
        <v>0</v>
      </c>
      <c r="CI17" s="25">
        <f>КМС!CI17+ИГС!CI17+МАКС!CI17</f>
        <v>0</v>
      </c>
      <c r="CJ17" s="24">
        <f>КМС!CJ17+ИГС!CJ17+МАКС!CJ17</f>
        <v>0</v>
      </c>
      <c r="CK17" s="25">
        <f>КМС!CK17+ИГС!CK17+МАКС!CK17</f>
        <v>844</v>
      </c>
      <c r="CL17" s="24">
        <f>КМС!CL17+ИГС!CL17+МАКС!CL17</f>
        <v>35243469.219999999</v>
      </c>
      <c r="CM17" s="25">
        <f>КМС!CM17+ИГС!CM17+МАКС!CM17</f>
        <v>572</v>
      </c>
      <c r="CN17" s="24">
        <f>КМС!CN17+ИГС!CN17+МАКС!CN17</f>
        <v>24485035.02</v>
      </c>
      <c r="CO17" s="25">
        <f>КМС!CO17+ИГС!CO17+МАКС!CO17</f>
        <v>30</v>
      </c>
      <c r="CP17" s="24">
        <f>КМС!CP17+ИГС!CP17+МАКС!CP17</f>
        <v>4768722</v>
      </c>
      <c r="CQ17" s="25">
        <f>КМС!CQ17+ИГС!CQ17+МАКС!CQ17</f>
        <v>0</v>
      </c>
      <c r="CR17" s="24">
        <f>КМС!CR17+ИГС!CR17+МАКС!CR17</f>
        <v>0</v>
      </c>
    </row>
    <row r="18" spans="1:96" ht="15" customHeight="1" x14ac:dyDescent="0.25">
      <c r="A18" s="6">
        <v>9</v>
      </c>
      <c r="B18" s="8" t="s">
        <v>10</v>
      </c>
      <c r="C18" s="28">
        <v>330291</v>
      </c>
      <c r="D18" s="29" t="s">
        <v>124</v>
      </c>
      <c r="E18" s="29" t="s">
        <v>123</v>
      </c>
      <c r="F18" s="31" t="s">
        <v>125</v>
      </c>
      <c r="G18" s="24">
        <f t="shared" si="68"/>
        <v>174802884.93000001</v>
      </c>
      <c r="H18" s="24">
        <f t="shared" si="69"/>
        <v>479080.8</v>
      </c>
      <c r="I18" s="25">
        <f t="shared" si="65"/>
        <v>880</v>
      </c>
      <c r="J18" s="24">
        <f t="shared" si="70"/>
        <v>479080.8</v>
      </c>
      <c r="K18" s="25">
        <f t="shared" si="71"/>
        <v>0</v>
      </c>
      <c r="L18" s="24">
        <f t="shared" si="72"/>
        <v>0</v>
      </c>
      <c r="M18" s="25">
        <f t="shared" si="73"/>
        <v>0</v>
      </c>
      <c r="N18" s="24">
        <f t="shared" si="74"/>
        <v>0</v>
      </c>
      <c r="O18" s="25">
        <f t="shared" si="75"/>
        <v>0</v>
      </c>
      <c r="P18" s="24">
        <f t="shared" si="76"/>
        <v>0</v>
      </c>
      <c r="Q18" s="25">
        <f t="shared" si="77"/>
        <v>3666</v>
      </c>
      <c r="R18" s="24">
        <f t="shared" si="67"/>
        <v>174323804.13</v>
      </c>
      <c r="S18" s="25">
        <f t="shared" si="78"/>
        <v>0</v>
      </c>
      <c r="T18" s="24">
        <f t="shared" si="79"/>
        <v>0</v>
      </c>
      <c r="U18" s="25">
        <f t="shared" si="80"/>
        <v>0</v>
      </c>
      <c r="V18" s="24">
        <f t="shared" si="81"/>
        <v>0</v>
      </c>
      <c r="W18" s="25">
        <f t="shared" si="82"/>
        <v>0</v>
      </c>
      <c r="X18" s="24">
        <f t="shared" si="83"/>
        <v>0</v>
      </c>
      <c r="Y18" s="24">
        <f t="shared" si="84"/>
        <v>64440865.479999997</v>
      </c>
      <c r="Z18" s="24">
        <f t="shared" si="85"/>
        <v>143724.24</v>
      </c>
      <c r="AA18" s="25">
        <f>КМС!AA18+ИГС!AA18+МАКС!AA18</f>
        <v>249</v>
      </c>
      <c r="AB18" s="24">
        <f>КМС!AB18+ИГС!AB18+МАКС!AB18</f>
        <v>143724.24</v>
      </c>
      <c r="AC18" s="25">
        <f>КМС!AC18+ИГС!AC18+МАКС!AC18</f>
        <v>0</v>
      </c>
      <c r="AD18" s="24">
        <f>КМС!AD18+ИГС!AD18+МАКС!AD18</f>
        <v>0</v>
      </c>
      <c r="AE18" s="25">
        <f>КМС!AE18+ИГС!AE18+МАКС!AE18</f>
        <v>0</v>
      </c>
      <c r="AF18" s="24">
        <f>КМС!AF18+ИГС!AF18+МАКС!AF18</f>
        <v>0</v>
      </c>
      <c r="AG18" s="25">
        <f>КМС!AG18+ИГС!AG18+МАКС!AG18</f>
        <v>0</v>
      </c>
      <c r="AH18" s="24">
        <f>КМС!AH18+ИГС!AH18+МАКС!AH18</f>
        <v>0</v>
      </c>
      <c r="AI18" s="25">
        <f>КМС!AI18+ИГС!AI18+МАКС!AI18</f>
        <v>1352</v>
      </c>
      <c r="AJ18" s="24">
        <f>КМС!AJ18+ИГС!AJ18+МАКС!AJ18</f>
        <v>64297141.240000002</v>
      </c>
      <c r="AK18" s="25">
        <f>КМС!AK18+ИГС!AK18+МАКС!AK18</f>
        <v>0</v>
      </c>
      <c r="AL18" s="24">
        <f>КМС!AL18+ИГС!AL18+МАКС!AL18</f>
        <v>0</v>
      </c>
      <c r="AM18" s="25">
        <f>КМС!AM18+ИГС!AM18+МАКС!AM18</f>
        <v>0</v>
      </c>
      <c r="AN18" s="24">
        <f>КМС!AN18+ИГС!AN18+МАКС!AN18</f>
        <v>0</v>
      </c>
      <c r="AO18" s="25">
        <f>КМС!AO18+ИГС!AO18+МАКС!AO18</f>
        <v>0</v>
      </c>
      <c r="AP18" s="24">
        <f>КМС!AP18+ИГС!AP18+МАКС!AP18</f>
        <v>0</v>
      </c>
      <c r="AQ18" s="24">
        <f t="shared" si="86"/>
        <v>34960577</v>
      </c>
      <c r="AR18" s="24">
        <f t="shared" si="87"/>
        <v>95816.17</v>
      </c>
      <c r="AS18" s="25">
        <f>КМС!AS18+ИГС!AS18+МАКС!AS18</f>
        <v>176</v>
      </c>
      <c r="AT18" s="24">
        <f>КМС!AT18+ИГС!AT18+МАКС!AT18</f>
        <v>95816.17</v>
      </c>
      <c r="AU18" s="25">
        <f>КМС!AU18+ИГС!AU18+МАКС!AU18</f>
        <v>0</v>
      </c>
      <c r="AV18" s="24">
        <f>КМС!AV18+ИГС!AV18+МАКС!AV18</f>
        <v>0</v>
      </c>
      <c r="AW18" s="25">
        <f>КМС!AW18+ИГС!AW18+МАКС!AW18</f>
        <v>0</v>
      </c>
      <c r="AX18" s="24">
        <f>КМС!AX18+ИГС!AX18+МАКС!AX18</f>
        <v>0</v>
      </c>
      <c r="AY18" s="25">
        <f>КМС!AY18+ИГС!AY18+МАКС!AY18</f>
        <v>0</v>
      </c>
      <c r="AZ18" s="24">
        <f>КМС!AZ18+ИГС!AZ18+МАКС!AZ18</f>
        <v>0</v>
      </c>
      <c r="BA18" s="25">
        <f>КМС!BA18+ИГС!BA18+МАКС!BA18</f>
        <v>733</v>
      </c>
      <c r="BB18" s="24">
        <f>КМС!BB18+ИГС!BB18+МАКС!BB18</f>
        <v>34864760.829999998</v>
      </c>
      <c r="BC18" s="25">
        <f>КМС!BC18+ИГС!BC18+МАКС!BC18</f>
        <v>0</v>
      </c>
      <c r="BD18" s="24">
        <f>КМС!BD18+ИГС!BD18+МАКС!BD18</f>
        <v>0</v>
      </c>
      <c r="BE18" s="25">
        <f>КМС!BE18+ИГС!BE18+МАКС!BE18</f>
        <v>0</v>
      </c>
      <c r="BF18" s="24">
        <f>КМС!BF18+ИГС!BF18+МАКС!BF18</f>
        <v>0</v>
      </c>
      <c r="BG18" s="25">
        <f>КМС!BG18+ИГС!BG18+МАКС!BG18</f>
        <v>0</v>
      </c>
      <c r="BH18" s="24">
        <f>КМС!BH18+ИГС!BH18+МАКС!BH18</f>
        <v>0</v>
      </c>
      <c r="BI18" s="24">
        <f t="shared" si="88"/>
        <v>34960577</v>
      </c>
      <c r="BJ18" s="24">
        <f t="shared" si="89"/>
        <v>95816.17</v>
      </c>
      <c r="BK18" s="25">
        <f>КМС!BK18+ИГС!BK18+МАКС!BK18</f>
        <v>176</v>
      </c>
      <c r="BL18" s="24">
        <f>КМС!BL18+ИГС!BL18+МАКС!BL18</f>
        <v>95816.17</v>
      </c>
      <c r="BM18" s="25">
        <f>КМС!BM18+ИГС!BM18+МАКС!BM18</f>
        <v>0</v>
      </c>
      <c r="BN18" s="24">
        <f>КМС!BN18+ИГС!BN18+МАКС!BN18</f>
        <v>0</v>
      </c>
      <c r="BO18" s="25">
        <f>КМС!BO18+ИГС!BO18+МАКС!BO18</f>
        <v>0</v>
      </c>
      <c r="BP18" s="24">
        <f>КМС!BP18+ИГС!BP18+МАКС!BP18</f>
        <v>0</v>
      </c>
      <c r="BQ18" s="25">
        <f>КМС!BQ18+ИГС!BQ18+МАКС!BQ18</f>
        <v>0</v>
      </c>
      <c r="BR18" s="24">
        <f>КМС!BR18+ИГС!BR18+МАКС!BR18</f>
        <v>0</v>
      </c>
      <c r="BS18" s="25">
        <f>КМС!BS18+ИГС!BS18+МАКС!BS18</f>
        <v>733</v>
      </c>
      <c r="BT18" s="24">
        <f>КМС!BT18+ИГС!BT18+МАКС!BT18</f>
        <v>34864760.829999998</v>
      </c>
      <c r="BU18" s="25">
        <f>КМС!BU18+ИГС!BU18+МАКС!BU18</f>
        <v>0</v>
      </c>
      <c r="BV18" s="24">
        <f>КМС!BV18+ИГС!BV18+МАКС!BV18</f>
        <v>0</v>
      </c>
      <c r="BW18" s="25">
        <f>КМС!BW18+ИГС!BW18+МАКС!BW18</f>
        <v>0</v>
      </c>
      <c r="BX18" s="24">
        <f>КМС!BX18+ИГС!BX18+МАКС!BX18</f>
        <v>0</v>
      </c>
      <c r="BY18" s="25">
        <f>КМС!BY18+ИГС!BY18+МАКС!BY18</f>
        <v>0</v>
      </c>
      <c r="BZ18" s="24">
        <f>КМС!BZ18+ИГС!BZ18+МАКС!BZ18</f>
        <v>0</v>
      </c>
      <c r="CA18" s="24">
        <f t="shared" si="90"/>
        <v>40440865.450000003</v>
      </c>
      <c r="CB18" s="24">
        <f t="shared" si="91"/>
        <v>143724.22</v>
      </c>
      <c r="CC18" s="25">
        <f>КМС!CC18+ИГС!CC18+МАКС!CC18</f>
        <v>279</v>
      </c>
      <c r="CD18" s="24">
        <f>КМС!CD18+ИГС!CD18+МАКС!CD18</f>
        <v>143724.22</v>
      </c>
      <c r="CE18" s="25">
        <f>КМС!CE18+ИГС!CE18+МАКС!CE18</f>
        <v>0</v>
      </c>
      <c r="CF18" s="24">
        <f>КМС!CF18+ИГС!CF18+МАКС!CF18</f>
        <v>0</v>
      </c>
      <c r="CG18" s="25">
        <f>КМС!CG18+ИГС!CG18+МАКС!CG18</f>
        <v>0</v>
      </c>
      <c r="CH18" s="24">
        <f>КМС!CH18+ИГС!CH18+МАКС!CH18</f>
        <v>0</v>
      </c>
      <c r="CI18" s="25">
        <f>КМС!CI18+ИГС!CI18+МАКС!CI18</f>
        <v>0</v>
      </c>
      <c r="CJ18" s="24">
        <f>КМС!CJ18+ИГС!CJ18+МАКС!CJ18</f>
        <v>0</v>
      </c>
      <c r="CK18" s="25">
        <f>КМС!CK18+ИГС!CK18+МАКС!CK18</f>
        <v>848</v>
      </c>
      <c r="CL18" s="24">
        <f>КМС!CL18+ИГС!CL18+МАКС!CL18</f>
        <v>40297141.229999997</v>
      </c>
      <c r="CM18" s="25">
        <f>КМС!CM18+ИГС!CM18+МАКС!CM18</f>
        <v>0</v>
      </c>
      <c r="CN18" s="24">
        <f>КМС!CN18+ИГС!CN18+МАКС!CN18</f>
        <v>0</v>
      </c>
      <c r="CO18" s="25">
        <f>КМС!CO18+ИГС!CO18+МАКС!CO18</f>
        <v>0</v>
      </c>
      <c r="CP18" s="24">
        <f>КМС!CP18+ИГС!CP18+МАКС!CP18</f>
        <v>0</v>
      </c>
      <c r="CQ18" s="25">
        <f>КМС!CQ18+ИГС!CQ18+МАКС!CQ18</f>
        <v>0</v>
      </c>
      <c r="CR18" s="24">
        <f>КМС!CR18+ИГС!CR18+МАКС!CR18</f>
        <v>0</v>
      </c>
    </row>
    <row r="19" spans="1:96" ht="26.25" x14ac:dyDescent="0.25">
      <c r="A19" s="6" t="s">
        <v>172</v>
      </c>
      <c r="B19" s="8" t="s">
        <v>173</v>
      </c>
      <c r="C19" s="28">
        <v>330106</v>
      </c>
      <c r="D19" s="29" t="s">
        <v>124</v>
      </c>
      <c r="E19" s="29" t="s">
        <v>123</v>
      </c>
      <c r="F19" s="31" t="s">
        <v>125</v>
      </c>
      <c r="G19" s="24">
        <f t="shared" si="68"/>
        <v>11490350</v>
      </c>
      <c r="H19" s="24">
        <f t="shared" si="69"/>
        <v>11490350</v>
      </c>
      <c r="I19" s="25">
        <f t="shared" si="65"/>
        <v>0</v>
      </c>
      <c r="J19" s="24">
        <f t="shared" si="70"/>
        <v>0</v>
      </c>
      <c r="K19" s="25">
        <f t="shared" si="71"/>
        <v>0</v>
      </c>
      <c r="L19" s="24">
        <f t="shared" si="72"/>
        <v>0</v>
      </c>
      <c r="M19" s="25">
        <f t="shared" si="73"/>
        <v>0</v>
      </c>
      <c r="N19" s="24">
        <f t="shared" si="74"/>
        <v>11490350</v>
      </c>
      <c r="O19" s="25">
        <f t="shared" si="75"/>
        <v>0</v>
      </c>
      <c r="P19" s="24">
        <f t="shared" si="76"/>
        <v>0</v>
      </c>
      <c r="Q19" s="25">
        <f t="shared" si="77"/>
        <v>0</v>
      </c>
      <c r="R19" s="24">
        <f t="shared" si="67"/>
        <v>0</v>
      </c>
      <c r="S19" s="25">
        <f t="shared" si="78"/>
        <v>0</v>
      </c>
      <c r="T19" s="24">
        <f t="shared" si="79"/>
        <v>0</v>
      </c>
      <c r="U19" s="25">
        <f t="shared" si="80"/>
        <v>0</v>
      </c>
      <c r="V19" s="24">
        <f t="shared" si="81"/>
        <v>0</v>
      </c>
      <c r="W19" s="25">
        <f t="shared" si="82"/>
        <v>0</v>
      </c>
      <c r="X19" s="24">
        <f t="shared" si="83"/>
        <v>0</v>
      </c>
      <c r="Y19" s="24">
        <f t="shared" si="84"/>
        <v>8100140</v>
      </c>
      <c r="Z19" s="24">
        <f t="shared" si="85"/>
        <v>8100140</v>
      </c>
      <c r="AA19" s="25">
        <f>КМС!AA19+ИГС!AA19+МАКС!AA19</f>
        <v>0</v>
      </c>
      <c r="AB19" s="24">
        <f>КМС!AB19+ИГС!AB19+МАКС!AB19</f>
        <v>0</v>
      </c>
      <c r="AC19" s="25">
        <f>КМС!AC19+ИГС!AC19+МАКС!AC19</f>
        <v>0</v>
      </c>
      <c r="AD19" s="24">
        <f>КМС!AD19+ИГС!AD19+МАКС!AD19</f>
        <v>0</v>
      </c>
      <c r="AE19" s="25">
        <f>КМС!AE19+ИГС!AE19+МАКС!AE19</f>
        <v>0</v>
      </c>
      <c r="AF19" s="24">
        <f>КМС!AF19+ИГС!AF19+МАКС!AF19</f>
        <v>8100140</v>
      </c>
      <c r="AG19" s="25">
        <f>КМС!AG19+ИГС!AG19+МАКС!AG19</f>
        <v>0</v>
      </c>
      <c r="AH19" s="24">
        <f>КМС!AH19+ИГС!AH19+МАКС!AH19</f>
        <v>0</v>
      </c>
      <c r="AI19" s="25">
        <f>КМС!AI19+ИГС!AI19+МАКС!AI19</f>
        <v>0</v>
      </c>
      <c r="AJ19" s="24">
        <f>КМС!AJ19+ИГС!AJ19+МАКС!AJ19</f>
        <v>0</v>
      </c>
      <c r="AK19" s="25">
        <f>КМС!AK19+ИГС!AK19+МАКС!AK19</f>
        <v>0</v>
      </c>
      <c r="AL19" s="24">
        <f>КМС!AL19+ИГС!AL19+МАКС!AL19</f>
        <v>0</v>
      </c>
      <c r="AM19" s="25">
        <f>КМС!AM19+ИГС!AM19+МАКС!AM19</f>
        <v>0</v>
      </c>
      <c r="AN19" s="24">
        <f>КМС!AN19+ИГС!AN19+МАКС!AN19</f>
        <v>0</v>
      </c>
      <c r="AO19" s="25">
        <f>КМС!AO19+ИГС!AO19+МАКС!AO19</f>
        <v>0</v>
      </c>
      <c r="AP19" s="24">
        <f>КМС!AP19+ИГС!AP19+МАКС!AP19</f>
        <v>0</v>
      </c>
      <c r="AQ19" s="24">
        <f t="shared" si="86"/>
        <v>3390210</v>
      </c>
      <c r="AR19" s="24">
        <f t="shared" si="87"/>
        <v>3390210</v>
      </c>
      <c r="AS19" s="25">
        <f>КМС!AS19+ИГС!AS19+МАКС!AS19</f>
        <v>0</v>
      </c>
      <c r="AT19" s="24">
        <f>КМС!AT19+ИГС!AT19+МАКС!AT19</f>
        <v>0</v>
      </c>
      <c r="AU19" s="25">
        <f>КМС!AU19+ИГС!AU19+МАКС!AU19</f>
        <v>0</v>
      </c>
      <c r="AV19" s="24">
        <f>КМС!AV19+ИГС!AV19+МАКС!AV19</f>
        <v>0</v>
      </c>
      <c r="AW19" s="25">
        <f>КМС!AW19+ИГС!AW19+МАКС!AW19</f>
        <v>0</v>
      </c>
      <c r="AX19" s="24">
        <f>КМС!AX19+ИГС!AX19+МАКС!AX19</f>
        <v>3390210</v>
      </c>
      <c r="AY19" s="25">
        <f>КМС!AY19+ИГС!AY19+МАКС!AY19</f>
        <v>0</v>
      </c>
      <c r="AZ19" s="24">
        <f>КМС!AZ19+ИГС!AZ19+МАКС!AZ19</f>
        <v>0</v>
      </c>
      <c r="BA19" s="25">
        <f>КМС!BA19+ИГС!BA19+МАКС!BA19</f>
        <v>0</v>
      </c>
      <c r="BB19" s="24">
        <f>КМС!BB19+ИГС!BB19+МАКС!BB19</f>
        <v>0</v>
      </c>
      <c r="BC19" s="25">
        <f>КМС!BC19+ИГС!BC19+МАКС!BC19</f>
        <v>0</v>
      </c>
      <c r="BD19" s="24">
        <f>КМС!BD19+ИГС!BD19+МАКС!BD19</f>
        <v>0</v>
      </c>
      <c r="BE19" s="25">
        <f>КМС!BE19+ИГС!BE19+МАКС!BE19</f>
        <v>0</v>
      </c>
      <c r="BF19" s="24">
        <f>КМС!BF19+ИГС!BF19+МАКС!BF19</f>
        <v>0</v>
      </c>
      <c r="BG19" s="25">
        <f>КМС!BG19+ИГС!BG19+МАКС!BG19</f>
        <v>0</v>
      </c>
      <c r="BH19" s="24">
        <f>КМС!BH19+ИГС!BH19+МАКС!BH19</f>
        <v>0</v>
      </c>
      <c r="BI19" s="24">
        <f t="shared" si="88"/>
        <v>0</v>
      </c>
      <c r="BJ19" s="24">
        <f t="shared" si="89"/>
        <v>0</v>
      </c>
      <c r="BK19" s="25">
        <f>КМС!BK19+ИГС!BK19+МАКС!BK19</f>
        <v>0</v>
      </c>
      <c r="BL19" s="24">
        <f>КМС!BL19+ИГС!BL19+МАКС!BL19</f>
        <v>0</v>
      </c>
      <c r="BM19" s="25">
        <f>КМС!BM19+ИГС!BM19+МАКС!BM19</f>
        <v>0</v>
      </c>
      <c r="BN19" s="24">
        <f>КМС!BN19+ИГС!BN19+МАКС!BN19</f>
        <v>0</v>
      </c>
      <c r="BO19" s="25">
        <f>КМС!BO19+ИГС!BO19+МАКС!BO19</f>
        <v>0</v>
      </c>
      <c r="BP19" s="24">
        <f>КМС!BP19+ИГС!BP19+МАКС!BP19</f>
        <v>0</v>
      </c>
      <c r="BQ19" s="25">
        <f>КМС!BQ19+ИГС!BQ19+МАКС!BQ19</f>
        <v>0</v>
      </c>
      <c r="BR19" s="24">
        <f>КМС!BR19+ИГС!BR19+МАКС!BR19</f>
        <v>0</v>
      </c>
      <c r="BS19" s="25">
        <f>КМС!BS19+ИГС!BS19+МАКС!BS19</f>
        <v>0</v>
      </c>
      <c r="BT19" s="24">
        <f>КМС!BT19+ИГС!BT19+МАКС!BT19</f>
        <v>0</v>
      </c>
      <c r="BU19" s="25">
        <f>КМС!BU19+ИГС!BU19+МАКС!BU19</f>
        <v>0</v>
      </c>
      <c r="BV19" s="24">
        <f>КМС!BV19+ИГС!BV19+МАКС!BV19</f>
        <v>0</v>
      </c>
      <c r="BW19" s="25">
        <f>КМС!BW19+ИГС!BW19+МАКС!BW19</f>
        <v>0</v>
      </c>
      <c r="BX19" s="24">
        <f>КМС!BX19+ИГС!BX19+МАКС!BX19</f>
        <v>0</v>
      </c>
      <c r="BY19" s="25">
        <f>КМС!BY19+ИГС!BY19+МАКС!BY19</f>
        <v>0</v>
      </c>
      <c r="BZ19" s="24">
        <f>КМС!BZ19+ИГС!BZ19+МАКС!BZ19</f>
        <v>0</v>
      </c>
      <c r="CA19" s="24">
        <f t="shared" si="90"/>
        <v>0</v>
      </c>
      <c r="CB19" s="24">
        <f t="shared" si="91"/>
        <v>0</v>
      </c>
      <c r="CC19" s="25">
        <f>КМС!CC19+ИГС!CC19+МАКС!CC19</f>
        <v>0</v>
      </c>
      <c r="CD19" s="24">
        <f>КМС!CD19+ИГС!CD19+МАКС!CD19</f>
        <v>0</v>
      </c>
      <c r="CE19" s="25">
        <f>КМС!CE19+ИГС!CE19+МАКС!CE19</f>
        <v>0</v>
      </c>
      <c r="CF19" s="24">
        <f>КМС!CF19+ИГС!CF19+МАКС!CF19</f>
        <v>0</v>
      </c>
      <c r="CG19" s="25">
        <f>КМС!CG19+ИГС!CG19+МАКС!CG19</f>
        <v>0</v>
      </c>
      <c r="CH19" s="24">
        <f>КМС!CH19+ИГС!CH19+МАКС!CH19</f>
        <v>0</v>
      </c>
      <c r="CI19" s="25">
        <f>КМС!CI19+ИГС!CI19+МАКС!CI19</f>
        <v>0</v>
      </c>
      <c r="CJ19" s="24">
        <f>КМС!CJ19+ИГС!CJ19+МАКС!CJ19</f>
        <v>0</v>
      </c>
      <c r="CK19" s="25">
        <f>КМС!CK19+ИГС!CK19+МАКС!CK19</f>
        <v>0</v>
      </c>
      <c r="CL19" s="24">
        <f>КМС!CL19+ИГС!CL19+МАКС!CL19</f>
        <v>0</v>
      </c>
      <c r="CM19" s="25">
        <f>КМС!CM19+ИГС!CM19+МАКС!CM19</f>
        <v>0</v>
      </c>
      <c r="CN19" s="24">
        <f>КМС!CN19+ИГС!CN19+МАКС!CN19</f>
        <v>0</v>
      </c>
      <c r="CO19" s="25">
        <f>КМС!CO19+ИГС!CO19+МАКС!CO19</f>
        <v>0</v>
      </c>
      <c r="CP19" s="24">
        <f>КМС!CP19+ИГС!CP19+МАКС!CP19</f>
        <v>0</v>
      </c>
      <c r="CQ19" s="25">
        <f>КМС!CQ19+ИГС!CQ19+МАКС!CQ19</f>
        <v>0</v>
      </c>
      <c r="CR19" s="24">
        <f>КМС!CR19+ИГС!CR19+МАКС!CR19</f>
        <v>0</v>
      </c>
    </row>
    <row r="20" spans="1:96" ht="15" customHeight="1" x14ac:dyDescent="0.25">
      <c r="A20" s="6"/>
      <c r="B20" s="5" t="s">
        <v>174</v>
      </c>
      <c r="G20" s="24">
        <f t="shared" si="68"/>
        <v>0</v>
      </c>
      <c r="H20" s="24">
        <f t="shared" si="69"/>
        <v>0</v>
      </c>
      <c r="I20" s="25">
        <f t="shared" si="65"/>
        <v>0</v>
      </c>
      <c r="J20" s="24">
        <f t="shared" si="70"/>
        <v>0</v>
      </c>
      <c r="K20" s="25">
        <f t="shared" si="71"/>
        <v>0</v>
      </c>
      <c r="L20" s="24">
        <f t="shared" si="72"/>
        <v>0</v>
      </c>
      <c r="M20" s="25">
        <f t="shared" si="73"/>
        <v>0</v>
      </c>
      <c r="N20" s="24">
        <f t="shared" si="74"/>
        <v>0</v>
      </c>
      <c r="O20" s="25">
        <f t="shared" si="75"/>
        <v>0</v>
      </c>
      <c r="P20" s="24">
        <f t="shared" si="76"/>
        <v>0</v>
      </c>
      <c r="Q20" s="25">
        <f t="shared" si="77"/>
        <v>0</v>
      </c>
      <c r="R20" s="24">
        <f t="shared" si="67"/>
        <v>0</v>
      </c>
      <c r="S20" s="25">
        <f t="shared" si="78"/>
        <v>0</v>
      </c>
      <c r="T20" s="24">
        <f t="shared" si="79"/>
        <v>0</v>
      </c>
      <c r="U20" s="25">
        <f t="shared" si="80"/>
        <v>0</v>
      </c>
      <c r="V20" s="24">
        <f t="shared" si="81"/>
        <v>0</v>
      </c>
      <c r="W20" s="25">
        <f t="shared" si="82"/>
        <v>0</v>
      </c>
      <c r="X20" s="24">
        <f t="shared" si="83"/>
        <v>0</v>
      </c>
      <c r="Y20" s="24">
        <f t="shared" si="84"/>
        <v>0</v>
      </c>
      <c r="Z20" s="24">
        <f t="shared" si="85"/>
        <v>0</v>
      </c>
      <c r="AA20" s="25">
        <f>КМС!AA20+ИГС!AA20+МАКС!AA20</f>
        <v>0</v>
      </c>
      <c r="AB20" s="24">
        <f>КМС!AB20+ИГС!AB20+МАКС!AB20</f>
        <v>0</v>
      </c>
      <c r="AC20" s="25">
        <f>КМС!AC20+ИГС!AC20+МАКС!AC20</f>
        <v>0</v>
      </c>
      <c r="AD20" s="24">
        <f>КМС!AD20+ИГС!AD20+МАКС!AD20</f>
        <v>0</v>
      </c>
      <c r="AE20" s="25">
        <f>КМС!AE20+ИГС!AE20+МАКС!AE20</f>
        <v>0</v>
      </c>
      <c r="AF20" s="24">
        <f>КМС!AF20+ИГС!AF20+МАКС!AF20</f>
        <v>0</v>
      </c>
      <c r="AG20" s="25">
        <f>КМС!AG20+ИГС!AG20+МАКС!AG20</f>
        <v>0</v>
      </c>
      <c r="AH20" s="24">
        <f>КМС!AH20+ИГС!AH20+МАКС!AH20</f>
        <v>0</v>
      </c>
      <c r="AI20" s="25">
        <f>КМС!AI20+ИГС!AI20+МАКС!AI20</f>
        <v>0</v>
      </c>
      <c r="AJ20" s="24">
        <f>КМС!AJ20+ИГС!AJ20+МАКС!AJ20</f>
        <v>0</v>
      </c>
      <c r="AK20" s="25">
        <f>КМС!AK20+ИГС!AK20+МАКС!AK20</f>
        <v>0</v>
      </c>
      <c r="AL20" s="24">
        <f>КМС!AL20+ИГС!AL20+МАКС!AL20</f>
        <v>0</v>
      </c>
      <c r="AM20" s="25">
        <f>КМС!AM20+ИГС!AM20+МАКС!AM20</f>
        <v>0</v>
      </c>
      <c r="AN20" s="24">
        <f>КМС!AN20+ИГС!AN20+МАКС!AN20</f>
        <v>0</v>
      </c>
      <c r="AO20" s="25">
        <f>КМС!AO20+ИГС!AO20+МАКС!AO20</f>
        <v>0</v>
      </c>
      <c r="AP20" s="24">
        <f>КМС!AP20+ИГС!AP20+МАКС!AP20</f>
        <v>0</v>
      </c>
      <c r="AQ20" s="24">
        <f t="shared" si="86"/>
        <v>0</v>
      </c>
      <c r="AR20" s="24">
        <f t="shared" si="87"/>
        <v>0</v>
      </c>
      <c r="AS20" s="25">
        <f>КМС!AS20+ИГС!AS20+МАКС!AS20</f>
        <v>0</v>
      </c>
      <c r="AT20" s="24">
        <f>КМС!AT20+ИГС!AT20+МАКС!AT20</f>
        <v>0</v>
      </c>
      <c r="AU20" s="25">
        <f>КМС!AU20+ИГС!AU20+МАКС!AU20</f>
        <v>0</v>
      </c>
      <c r="AV20" s="24">
        <f>КМС!AV20+ИГС!AV20+МАКС!AV20</f>
        <v>0</v>
      </c>
      <c r="AW20" s="25">
        <f>КМС!AW20+ИГС!AW20+МАКС!AW20</f>
        <v>0</v>
      </c>
      <c r="AX20" s="24">
        <f>КМС!AX20+ИГС!AX20+МАКС!AX20</f>
        <v>0</v>
      </c>
      <c r="AY20" s="25">
        <f>КМС!AY20+ИГС!AY20+МАКС!AY20</f>
        <v>0</v>
      </c>
      <c r="AZ20" s="24">
        <f>КМС!AZ20+ИГС!AZ20+МАКС!AZ20</f>
        <v>0</v>
      </c>
      <c r="BA20" s="25">
        <f>КМС!BA20+ИГС!BA20+МАКС!BA20</f>
        <v>0</v>
      </c>
      <c r="BB20" s="24">
        <f>КМС!BB20+ИГС!BB20+МАКС!BB20</f>
        <v>0</v>
      </c>
      <c r="BC20" s="25">
        <f>КМС!BC20+ИГС!BC20+МАКС!BC20</f>
        <v>0</v>
      </c>
      <c r="BD20" s="24">
        <f>КМС!BD20+ИГС!BD20+МАКС!BD20</f>
        <v>0</v>
      </c>
      <c r="BE20" s="25">
        <f>КМС!BE20+ИГС!BE20+МАКС!BE20</f>
        <v>0</v>
      </c>
      <c r="BF20" s="24">
        <f>КМС!BF20+ИГС!BF20+МАКС!BF20</f>
        <v>0</v>
      </c>
      <c r="BG20" s="25">
        <f>КМС!BG20+ИГС!BG20+МАКС!BG20</f>
        <v>0</v>
      </c>
      <c r="BH20" s="24">
        <f>КМС!BH20+ИГС!BH20+МАКС!BH20</f>
        <v>0</v>
      </c>
      <c r="BI20" s="24">
        <f t="shared" si="88"/>
        <v>0</v>
      </c>
      <c r="BJ20" s="24">
        <f t="shared" si="89"/>
        <v>0</v>
      </c>
      <c r="BK20" s="25">
        <f>КМС!BK20+ИГС!BK20+МАКС!BK20</f>
        <v>0</v>
      </c>
      <c r="BL20" s="24">
        <f>КМС!BL20+ИГС!BL20+МАКС!BL20</f>
        <v>0</v>
      </c>
      <c r="BM20" s="25">
        <f>КМС!BM20+ИГС!BM20+МАКС!BM20</f>
        <v>0</v>
      </c>
      <c r="BN20" s="24">
        <f>КМС!BN20+ИГС!BN20+МАКС!BN20</f>
        <v>0</v>
      </c>
      <c r="BO20" s="25">
        <f>КМС!BO20+ИГС!BO20+МАКС!BO20</f>
        <v>0</v>
      </c>
      <c r="BP20" s="24">
        <f>КМС!BP20+ИГС!BP20+МАКС!BP20</f>
        <v>0</v>
      </c>
      <c r="BQ20" s="25">
        <f>КМС!BQ20+ИГС!BQ20+МАКС!BQ20</f>
        <v>0</v>
      </c>
      <c r="BR20" s="24">
        <f>КМС!BR20+ИГС!BR20+МАКС!BR20</f>
        <v>0</v>
      </c>
      <c r="BS20" s="25">
        <f>КМС!BS20+ИГС!BS20+МАКС!BS20</f>
        <v>0</v>
      </c>
      <c r="BT20" s="24">
        <f>КМС!BT20+ИГС!BT20+МАКС!BT20</f>
        <v>0</v>
      </c>
      <c r="BU20" s="25">
        <f>КМС!BU20+ИГС!BU20+МАКС!BU20</f>
        <v>0</v>
      </c>
      <c r="BV20" s="24">
        <f>КМС!BV20+ИГС!BV20+МАКС!BV20</f>
        <v>0</v>
      </c>
      <c r="BW20" s="25">
        <f>КМС!BW20+ИГС!BW20+МАКС!BW20</f>
        <v>0</v>
      </c>
      <c r="BX20" s="24">
        <f>КМС!BX20+ИГС!BX20+МАКС!BX20</f>
        <v>0</v>
      </c>
      <c r="BY20" s="25">
        <f>КМС!BY20+ИГС!BY20+МАКС!BY20</f>
        <v>0</v>
      </c>
      <c r="BZ20" s="24">
        <f>КМС!BZ20+ИГС!BZ20+МАКС!BZ20</f>
        <v>0</v>
      </c>
      <c r="CA20" s="24">
        <f t="shared" si="90"/>
        <v>0</v>
      </c>
      <c r="CB20" s="24">
        <f t="shared" si="91"/>
        <v>0</v>
      </c>
      <c r="CC20" s="25">
        <f>КМС!CC20+ИГС!CC20+МАКС!CC20</f>
        <v>0</v>
      </c>
      <c r="CD20" s="24">
        <f>КМС!CD20+ИГС!CD20+МАКС!CD20</f>
        <v>0</v>
      </c>
      <c r="CE20" s="25">
        <f>КМС!CE20+ИГС!CE20+МАКС!CE20</f>
        <v>0</v>
      </c>
      <c r="CF20" s="24">
        <f>КМС!CF20+ИГС!CF20+МАКС!CF20</f>
        <v>0</v>
      </c>
      <c r="CG20" s="25">
        <f>КМС!CG20+ИГС!CG20+МАКС!CG20</f>
        <v>0</v>
      </c>
      <c r="CH20" s="24">
        <f>КМС!CH20+ИГС!CH20+МАКС!CH20</f>
        <v>0</v>
      </c>
      <c r="CI20" s="25">
        <f>КМС!CI20+ИГС!CI20+МАКС!CI20</f>
        <v>0</v>
      </c>
      <c r="CJ20" s="24">
        <f>КМС!CJ20+ИГС!CJ20+МАКС!CJ20</f>
        <v>0</v>
      </c>
      <c r="CK20" s="25">
        <f>КМС!CK20+ИГС!CK20+МАКС!CK20</f>
        <v>0</v>
      </c>
      <c r="CL20" s="24">
        <f>КМС!CL20+ИГС!CL20+МАКС!CL20</f>
        <v>0</v>
      </c>
      <c r="CM20" s="25">
        <f>КМС!CM20+ИГС!CM20+МАКС!CM20</f>
        <v>0</v>
      </c>
      <c r="CN20" s="24">
        <f>КМС!CN20+ИГС!CN20+МАКС!CN20</f>
        <v>0</v>
      </c>
      <c r="CO20" s="25">
        <f>КМС!CO20+ИГС!CO20+МАКС!CO20</f>
        <v>0</v>
      </c>
      <c r="CP20" s="24">
        <f>КМС!CP20+ИГС!CP20+МАКС!CP20</f>
        <v>0</v>
      </c>
      <c r="CQ20" s="25">
        <f>КМС!CQ20+ИГС!CQ20+МАКС!CQ20</f>
        <v>0</v>
      </c>
      <c r="CR20" s="24">
        <f>КМС!CR20+ИГС!CR20+МАКС!CR20</f>
        <v>0</v>
      </c>
    </row>
    <row r="21" spans="1:96" ht="15" customHeight="1" x14ac:dyDescent="0.25">
      <c r="A21" s="6" t="s">
        <v>175</v>
      </c>
      <c r="B21" s="8" t="s">
        <v>176</v>
      </c>
      <c r="C21" s="28">
        <v>330287</v>
      </c>
      <c r="D21" s="29" t="s">
        <v>124</v>
      </c>
      <c r="E21" s="29" t="s">
        <v>123</v>
      </c>
      <c r="F21" s="31" t="s">
        <v>125</v>
      </c>
      <c r="G21" s="24">
        <f t="shared" si="68"/>
        <v>710808161.76999998</v>
      </c>
      <c r="H21" s="24">
        <f t="shared" si="69"/>
        <v>308136137.94999999</v>
      </c>
      <c r="I21" s="25">
        <f t="shared" si="65"/>
        <v>144615</v>
      </c>
      <c r="J21" s="24">
        <f t="shared" si="70"/>
        <v>120430700.78</v>
      </c>
      <c r="K21" s="25">
        <f t="shared" si="71"/>
        <v>43818</v>
      </c>
      <c r="L21" s="24">
        <f t="shared" si="72"/>
        <v>28907542.379999999</v>
      </c>
      <c r="M21" s="25">
        <f t="shared" si="73"/>
        <v>183602</v>
      </c>
      <c r="N21" s="24">
        <f t="shared" si="74"/>
        <v>158797894.78999999</v>
      </c>
      <c r="O21" s="25">
        <f t="shared" si="75"/>
        <v>7127</v>
      </c>
      <c r="P21" s="24">
        <f t="shared" si="76"/>
        <v>140112456.19</v>
      </c>
      <c r="Q21" s="25">
        <f t="shared" si="77"/>
        <v>9966</v>
      </c>
      <c r="R21" s="24">
        <f t="shared" si="67"/>
        <v>262559567.63</v>
      </c>
      <c r="S21" s="25">
        <f t="shared" si="78"/>
        <v>0</v>
      </c>
      <c r="T21" s="24">
        <f t="shared" si="79"/>
        <v>0</v>
      </c>
      <c r="U21" s="25">
        <f t="shared" si="80"/>
        <v>110</v>
      </c>
      <c r="V21" s="24">
        <f t="shared" si="81"/>
        <v>15755240</v>
      </c>
      <c r="W21" s="25">
        <f t="shared" si="82"/>
        <v>0</v>
      </c>
      <c r="X21" s="24">
        <f t="shared" si="83"/>
        <v>0</v>
      </c>
      <c r="Y21" s="24">
        <f t="shared" si="84"/>
        <v>225161778</v>
      </c>
      <c r="Z21" s="24">
        <f t="shared" si="85"/>
        <v>82480206.879999995</v>
      </c>
      <c r="AA21" s="25">
        <f>КМС!AA21+ИГС!AA21+МАКС!AA21</f>
        <v>40644</v>
      </c>
      <c r="AB21" s="24">
        <f>КМС!AB21+ИГС!AB21+МАКС!AB21</f>
        <v>31049286.629999999</v>
      </c>
      <c r="AC21" s="25">
        <f>КМС!AC21+ИГС!AC21+МАКС!AC21</f>
        <v>12315</v>
      </c>
      <c r="AD21" s="24">
        <f>КМС!AD21+ИГС!AD21+МАКС!AD21</f>
        <v>8672262.7200000007</v>
      </c>
      <c r="AE21" s="25">
        <f>КМС!AE21+ИГС!AE21+МАКС!AE21</f>
        <v>55081</v>
      </c>
      <c r="AF21" s="24">
        <f>КМС!AF21+ИГС!AF21+МАКС!AF21</f>
        <v>42758657.530000001</v>
      </c>
      <c r="AG21" s="25">
        <f>КМС!AG21+ИГС!AG21+МАКС!AG21</f>
        <v>2138</v>
      </c>
      <c r="AH21" s="24">
        <f>КМС!AH21+ИГС!AH21+МАКС!AH21</f>
        <v>42033736.859999999</v>
      </c>
      <c r="AI21" s="25">
        <f>КМС!AI21+ИГС!AI21+МАКС!AI21</f>
        <v>2990</v>
      </c>
      <c r="AJ21" s="24">
        <f>КМС!AJ21+ИГС!AJ21+МАКС!AJ21</f>
        <v>100647834.26000001</v>
      </c>
      <c r="AK21" s="25">
        <f>КМС!AK21+ИГС!AK21+МАКС!AK21</f>
        <v>0</v>
      </c>
      <c r="AL21" s="24">
        <f>КМС!AL21+ИГС!AL21+МАКС!AL21</f>
        <v>0</v>
      </c>
      <c r="AM21" s="25">
        <f>КМС!AM21+ИГС!AM21+МАКС!AM21</f>
        <v>33</v>
      </c>
      <c r="AN21" s="24">
        <f>КМС!AN21+ИГС!AN21+МАКС!AN21</f>
        <v>4726572</v>
      </c>
      <c r="AO21" s="25">
        <f>КМС!AO21+ИГС!AO21+МАКС!AO21</f>
        <v>0</v>
      </c>
      <c r="AP21" s="24">
        <f>КМС!AP21+ИГС!AP21+МАКС!AP21</f>
        <v>0</v>
      </c>
      <c r="AQ21" s="24">
        <f t="shared" si="86"/>
        <v>152122266.86000001</v>
      </c>
      <c r="AR21" s="24">
        <f t="shared" si="87"/>
        <v>71587862.099999994</v>
      </c>
      <c r="AS21" s="25">
        <f>КМС!AS21+ИГС!AS21+МАКС!AS21</f>
        <v>28923</v>
      </c>
      <c r="AT21" s="24">
        <f>КМС!AT21+ИГС!AT21+МАКС!AT21</f>
        <v>29166063.760000002</v>
      </c>
      <c r="AU21" s="25">
        <f>КМС!AU21+ИГС!AU21+МАКС!AU21</f>
        <v>9595</v>
      </c>
      <c r="AV21" s="24">
        <f>КМС!AV21+ИГС!AV21+МАКС!AV21</f>
        <v>5781508.4699999997</v>
      </c>
      <c r="AW21" s="25">
        <f>КМС!AW21+ИГС!AW21+МАКС!AW21</f>
        <v>36721</v>
      </c>
      <c r="AX21" s="24">
        <f>КМС!AX21+ИГС!AX21+МАКС!AX21</f>
        <v>36640289.869999997</v>
      </c>
      <c r="AY21" s="25">
        <f>КМС!AY21+ИГС!AY21+МАКС!AY21</f>
        <v>1425</v>
      </c>
      <c r="AZ21" s="24">
        <f>КМС!AZ21+ИГС!AZ21+МАКС!AZ21</f>
        <v>28022491.239999998</v>
      </c>
      <c r="BA21" s="25">
        <f>КМС!BA21+ИГС!BA21+МАКС!BA21</f>
        <v>1993</v>
      </c>
      <c r="BB21" s="24">
        <f>КМС!BB21+ИГС!BB21+МАКС!BB21</f>
        <v>52511913.520000003</v>
      </c>
      <c r="BC21" s="25">
        <f>КМС!BC21+ИГС!BC21+МАКС!BC21</f>
        <v>0</v>
      </c>
      <c r="BD21" s="24">
        <f>КМС!BD21+ИГС!BD21+МАКС!BD21</f>
        <v>0</v>
      </c>
      <c r="BE21" s="25">
        <f>КМС!BE21+ИГС!BE21+МАКС!BE21</f>
        <v>22</v>
      </c>
      <c r="BF21" s="24">
        <f>КМС!BF21+ИГС!BF21+МАКС!BF21</f>
        <v>3151048</v>
      </c>
      <c r="BG21" s="25">
        <f>КМС!BG21+ИГС!BG21+МАКС!BG21</f>
        <v>0</v>
      </c>
      <c r="BH21" s="24">
        <f>КМС!BH21+ИГС!BH21+МАКС!BH21</f>
        <v>0</v>
      </c>
      <c r="BI21" s="24">
        <f t="shared" si="88"/>
        <v>152122266.86000001</v>
      </c>
      <c r="BJ21" s="24">
        <f t="shared" si="89"/>
        <v>71587862.099999994</v>
      </c>
      <c r="BK21" s="25">
        <f>КМС!BK21+ИГС!BK21+МАКС!BK21</f>
        <v>28923</v>
      </c>
      <c r="BL21" s="24">
        <f>КМС!BL21+ИГС!BL21+МАКС!BL21</f>
        <v>29166063.760000002</v>
      </c>
      <c r="BM21" s="25">
        <f>КМС!BM21+ИГС!BM21+МАКС!BM21</f>
        <v>9595</v>
      </c>
      <c r="BN21" s="24">
        <f>КМС!BN21+ИГС!BN21+МАКС!BN21</f>
        <v>5781508.4699999997</v>
      </c>
      <c r="BO21" s="25">
        <f>КМС!BO21+ИГС!BO21+МАКС!BO21</f>
        <v>36721</v>
      </c>
      <c r="BP21" s="24">
        <f>КМС!BP21+ИГС!BP21+МАКС!BP21</f>
        <v>36640289.869999997</v>
      </c>
      <c r="BQ21" s="25">
        <f>КМС!BQ21+ИГС!BQ21+МАКС!BQ21</f>
        <v>1425</v>
      </c>
      <c r="BR21" s="24">
        <f>КМС!BR21+ИГС!BR21+МАКС!BR21</f>
        <v>28022491.239999998</v>
      </c>
      <c r="BS21" s="25">
        <f>КМС!BS21+ИГС!BS21+МАКС!BS21</f>
        <v>1993</v>
      </c>
      <c r="BT21" s="24">
        <f>КМС!BT21+ИГС!BT21+МАКС!BT21</f>
        <v>52511913.520000003</v>
      </c>
      <c r="BU21" s="25">
        <f>КМС!BU21+ИГС!BU21+МАКС!BU21</f>
        <v>0</v>
      </c>
      <c r="BV21" s="24">
        <f>КМС!BV21+ИГС!BV21+МАКС!BV21</f>
        <v>0</v>
      </c>
      <c r="BW21" s="25">
        <f>КМС!BW21+ИГС!BW21+МАКС!BW21</f>
        <v>22</v>
      </c>
      <c r="BX21" s="24">
        <f>КМС!BX21+ИГС!BX21+МАКС!BX21</f>
        <v>3151048</v>
      </c>
      <c r="BY21" s="25">
        <f>КМС!BY21+ИГС!BY21+МАКС!BY21</f>
        <v>0</v>
      </c>
      <c r="BZ21" s="24">
        <f>КМС!BZ21+ИГС!BZ21+МАКС!BZ21</f>
        <v>0</v>
      </c>
      <c r="CA21" s="24">
        <f t="shared" si="90"/>
        <v>181401850.05000001</v>
      </c>
      <c r="CB21" s="24">
        <f t="shared" si="91"/>
        <v>82480206.870000005</v>
      </c>
      <c r="CC21" s="25">
        <f>КМС!CC21+ИГС!CC21+МАКС!CC21</f>
        <v>46125</v>
      </c>
      <c r="CD21" s="24">
        <f>КМС!CD21+ИГС!CD21+МАКС!CD21</f>
        <v>31049286.629999999</v>
      </c>
      <c r="CE21" s="25">
        <f>КМС!CE21+ИГС!CE21+МАКС!CE21</f>
        <v>12313</v>
      </c>
      <c r="CF21" s="24">
        <f>КМС!CF21+ИГС!CF21+МАКС!CF21</f>
        <v>8672262.7200000007</v>
      </c>
      <c r="CG21" s="25">
        <f>КМС!CG21+ИГС!CG21+МАКС!CG21</f>
        <v>55079</v>
      </c>
      <c r="CH21" s="24">
        <f>КМС!CH21+ИГС!CH21+МАКС!CH21</f>
        <v>42758657.520000003</v>
      </c>
      <c r="CI21" s="25">
        <f>КМС!CI21+ИГС!CI21+МАКС!CI21</f>
        <v>2139</v>
      </c>
      <c r="CJ21" s="24">
        <f>КМС!CJ21+ИГС!CJ21+МАКС!CJ21</f>
        <v>42033736.850000001</v>
      </c>
      <c r="CK21" s="25">
        <f>КМС!CK21+ИГС!CK21+МАКС!CK21</f>
        <v>2990</v>
      </c>
      <c r="CL21" s="24">
        <f>КМС!CL21+ИГС!CL21+МАКС!CL21</f>
        <v>56887906.329999998</v>
      </c>
      <c r="CM21" s="25">
        <f>КМС!CM21+ИГС!CM21+МАКС!CM21</f>
        <v>0</v>
      </c>
      <c r="CN21" s="24">
        <f>КМС!CN21+ИГС!CN21+МАКС!CN21</f>
        <v>0</v>
      </c>
      <c r="CO21" s="25">
        <f>КМС!CO21+ИГС!CO21+МАКС!CO21</f>
        <v>33</v>
      </c>
      <c r="CP21" s="24">
        <f>КМС!CP21+ИГС!CP21+МАКС!CP21</f>
        <v>4726572</v>
      </c>
      <c r="CQ21" s="25">
        <f>КМС!CQ21+ИГС!CQ21+МАКС!CQ21</f>
        <v>0</v>
      </c>
      <c r="CR21" s="24">
        <f>КМС!CR21+ИГС!CR21+МАКС!CR21</f>
        <v>0</v>
      </c>
    </row>
    <row r="22" spans="1:96" ht="30.75" customHeight="1" x14ac:dyDescent="0.25">
      <c r="A22" s="6" t="s">
        <v>177</v>
      </c>
      <c r="B22" s="8" t="s">
        <v>11</v>
      </c>
      <c r="C22" s="28">
        <v>330292</v>
      </c>
      <c r="D22" s="29" t="s">
        <v>124</v>
      </c>
      <c r="E22" s="29" t="s">
        <v>123</v>
      </c>
      <c r="F22" s="31" t="s">
        <v>125</v>
      </c>
      <c r="G22" s="24">
        <f t="shared" si="68"/>
        <v>448018480.64999998</v>
      </c>
      <c r="H22" s="24">
        <f t="shared" si="69"/>
        <v>14549648.699999999</v>
      </c>
      <c r="I22" s="25">
        <f t="shared" si="65"/>
        <v>900</v>
      </c>
      <c r="J22" s="24">
        <f t="shared" si="70"/>
        <v>178695</v>
      </c>
      <c r="K22" s="25">
        <f t="shared" si="71"/>
        <v>18600</v>
      </c>
      <c r="L22" s="24">
        <f t="shared" si="72"/>
        <v>12505710</v>
      </c>
      <c r="M22" s="25">
        <f t="shared" si="73"/>
        <v>2000</v>
      </c>
      <c r="N22" s="24">
        <f t="shared" si="74"/>
        <v>1865243.7</v>
      </c>
      <c r="O22" s="25">
        <f t="shared" si="75"/>
        <v>0</v>
      </c>
      <c r="P22" s="24">
        <f t="shared" si="76"/>
        <v>0</v>
      </c>
      <c r="Q22" s="25">
        <f t="shared" si="77"/>
        <v>10953</v>
      </c>
      <c r="R22" s="24">
        <f t="shared" si="67"/>
        <v>433468831.94999999</v>
      </c>
      <c r="S22" s="25">
        <f t="shared" si="78"/>
        <v>0</v>
      </c>
      <c r="T22" s="24">
        <f t="shared" si="79"/>
        <v>0</v>
      </c>
      <c r="U22" s="25">
        <f t="shared" si="80"/>
        <v>170</v>
      </c>
      <c r="V22" s="24">
        <f t="shared" si="81"/>
        <v>33462183</v>
      </c>
      <c r="W22" s="25">
        <f t="shared" si="82"/>
        <v>0</v>
      </c>
      <c r="X22" s="24">
        <f t="shared" si="83"/>
        <v>0</v>
      </c>
      <c r="Y22" s="24">
        <f t="shared" si="84"/>
        <v>134405544.19999999</v>
      </c>
      <c r="Z22" s="24">
        <f t="shared" si="85"/>
        <v>4364894.6100000003</v>
      </c>
      <c r="AA22" s="25">
        <f>КМС!AA22+ИГС!AA22+МАКС!AA22</f>
        <v>258</v>
      </c>
      <c r="AB22" s="24">
        <f>КМС!AB22+ИГС!AB22+МАКС!AB22</f>
        <v>53608.5</v>
      </c>
      <c r="AC22" s="25">
        <f>КМС!AC22+ИГС!AC22+МАКС!AC22</f>
        <v>5305</v>
      </c>
      <c r="AD22" s="24">
        <f>КМС!AD22+ИГС!AD22+МАКС!AD22</f>
        <v>3751713</v>
      </c>
      <c r="AE22" s="25">
        <f>КМС!AE22+ИГС!AE22+МАКС!AE22</f>
        <v>600</v>
      </c>
      <c r="AF22" s="24">
        <f>КМС!AF22+ИГС!AF22+МАКС!AF22</f>
        <v>559573.11</v>
      </c>
      <c r="AG22" s="25">
        <f>КМС!AG22+ИГС!AG22+МАКС!AG22</f>
        <v>0</v>
      </c>
      <c r="AH22" s="24">
        <f>КМС!AH22+ИГС!AH22+МАКС!AH22</f>
        <v>0</v>
      </c>
      <c r="AI22" s="25">
        <f>КМС!AI22+ИГС!AI22+МАКС!AI22</f>
        <v>3287</v>
      </c>
      <c r="AJ22" s="24">
        <f>КМС!AJ22+ИГС!AJ22+МАКС!AJ22</f>
        <v>130040649.59</v>
      </c>
      <c r="AK22" s="25">
        <f>КМС!AK22+ИГС!AK22+МАКС!AK22</f>
        <v>0</v>
      </c>
      <c r="AL22" s="24">
        <f>КМС!AL22+ИГС!AL22+МАКС!AL22</f>
        <v>0</v>
      </c>
      <c r="AM22" s="25">
        <f>КМС!AM22+ИГС!AM22+МАКС!AM22</f>
        <v>51</v>
      </c>
      <c r="AN22" s="24">
        <f>КМС!AN22+ИГС!AN22+МАКС!AN22</f>
        <v>10038654.9</v>
      </c>
      <c r="AO22" s="25">
        <f>КМС!AO22+ИГС!AO22+МАКС!AO22</f>
        <v>0</v>
      </c>
      <c r="AP22" s="24">
        <f>КМС!AP22+ИГС!AP22+МАКС!AP22</f>
        <v>0</v>
      </c>
      <c r="AQ22" s="24">
        <f t="shared" si="86"/>
        <v>89603696.129999995</v>
      </c>
      <c r="AR22" s="24">
        <f t="shared" si="87"/>
        <v>2909929.74</v>
      </c>
      <c r="AS22" s="25">
        <f>КМС!AS22+ИГС!AS22+МАКС!AS22</f>
        <v>179</v>
      </c>
      <c r="AT22" s="24">
        <f>КМС!AT22+ИГС!AT22+МАКС!AT22</f>
        <v>35739</v>
      </c>
      <c r="AU22" s="25">
        <f>КМС!AU22+ИГС!AU22+МАКС!AU22</f>
        <v>3996</v>
      </c>
      <c r="AV22" s="24">
        <f>КМС!AV22+ИГС!AV22+МАКС!AV22</f>
        <v>2501142</v>
      </c>
      <c r="AW22" s="25">
        <f>КМС!AW22+ИГС!AW22+МАКС!AW22</f>
        <v>400</v>
      </c>
      <c r="AX22" s="24">
        <f>КМС!AX22+ИГС!AX22+МАКС!AX22</f>
        <v>373048.74</v>
      </c>
      <c r="AY22" s="25">
        <f>КМС!AY22+ИГС!AY22+МАКС!AY22</f>
        <v>0</v>
      </c>
      <c r="AZ22" s="24">
        <f>КМС!AZ22+ИГС!AZ22+МАКС!AZ22</f>
        <v>0</v>
      </c>
      <c r="BA22" s="25">
        <f>КМС!BA22+ИГС!BA22+МАКС!BA22</f>
        <v>2190</v>
      </c>
      <c r="BB22" s="24">
        <f>КМС!BB22+ИГС!BB22+МАКС!BB22</f>
        <v>86693766.390000001</v>
      </c>
      <c r="BC22" s="25">
        <f>КМС!BC22+ИГС!BC22+МАКС!BC22</f>
        <v>0</v>
      </c>
      <c r="BD22" s="24">
        <f>КМС!BD22+ИГС!BD22+МАКС!BD22</f>
        <v>0</v>
      </c>
      <c r="BE22" s="25">
        <f>КМС!BE22+ИГС!BE22+МАКС!BE22</f>
        <v>33</v>
      </c>
      <c r="BF22" s="24">
        <f>КМС!BF22+ИГС!BF22+МАКС!BF22</f>
        <v>6692436.5899999999</v>
      </c>
      <c r="BG22" s="25">
        <f>КМС!BG22+ИГС!BG22+МАКС!BG22</f>
        <v>0</v>
      </c>
      <c r="BH22" s="24">
        <f>КМС!BH22+ИГС!BH22+МАКС!BH22</f>
        <v>0</v>
      </c>
      <c r="BI22" s="24">
        <f t="shared" si="88"/>
        <v>89603696.129999995</v>
      </c>
      <c r="BJ22" s="24">
        <f t="shared" si="89"/>
        <v>2909929.74</v>
      </c>
      <c r="BK22" s="25">
        <f>КМС!BK22+ИГС!BK22+МАКС!BK22</f>
        <v>179</v>
      </c>
      <c r="BL22" s="24">
        <f>КМС!BL22+ИГС!BL22+МАКС!BL22</f>
        <v>35739</v>
      </c>
      <c r="BM22" s="25">
        <f>КМС!BM22+ИГС!BM22+МАКС!BM22</f>
        <v>3996</v>
      </c>
      <c r="BN22" s="24">
        <f>КМС!BN22+ИГС!BN22+МАКС!BN22</f>
        <v>2501142</v>
      </c>
      <c r="BO22" s="25">
        <f>КМС!BO22+ИГС!BO22+МАКС!BO22</f>
        <v>400</v>
      </c>
      <c r="BP22" s="24">
        <f>КМС!BP22+ИГС!BP22+МАКС!BP22</f>
        <v>373048.74</v>
      </c>
      <c r="BQ22" s="25">
        <f>КМС!BQ22+ИГС!BQ22+МАКС!BQ22</f>
        <v>0</v>
      </c>
      <c r="BR22" s="24">
        <f>КМС!BR22+ИГС!BR22+МАКС!BR22</f>
        <v>0</v>
      </c>
      <c r="BS22" s="25">
        <f>КМС!BS22+ИГС!BS22+МАКС!BS22</f>
        <v>2190</v>
      </c>
      <c r="BT22" s="24">
        <f>КМС!BT22+ИГС!BT22+МАКС!BT22</f>
        <v>86693766.390000001</v>
      </c>
      <c r="BU22" s="25">
        <f>КМС!BU22+ИГС!BU22+МАКС!BU22</f>
        <v>0</v>
      </c>
      <c r="BV22" s="24">
        <f>КМС!BV22+ИГС!BV22+МАКС!BV22</f>
        <v>0</v>
      </c>
      <c r="BW22" s="25">
        <f>КМС!BW22+ИГС!BW22+МАКС!BW22</f>
        <v>33</v>
      </c>
      <c r="BX22" s="24">
        <f>КМС!BX22+ИГС!BX22+МАКС!BX22</f>
        <v>6692436.5899999999</v>
      </c>
      <c r="BY22" s="25">
        <f>КМС!BY22+ИГС!BY22+МАКС!BY22</f>
        <v>0</v>
      </c>
      <c r="BZ22" s="24">
        <f>КМС!BZ22+ИГС!BZ22+МАКС!BZ22</f>
        <v>0</v>
      </c>
      <c r="CA22" s="24">
        <f t="shared" si="90"/>
        <v>134405544.19</v>
      </c>
      <c r="CB22" s="24">
        <f t="shared" si="91"/>
        <v>4364894.6100000003</v>
      </c>
      <c r="CC22" s="25">
        <f>КМС!CC22+ИГС!CC22+МАКС!CC22</f>
        <v>284</v>
      </c>
      <c r="CD22" s="24">
        <f>КМС!CD22+ИГС!CD22+МАКС!CD22</f>
        <v>53608.5</v>
      </c>
      <c r="CE22" s="25">
        <f>КМС!CE22+ИГС!CE22+МАКС!CE22</f>
        <v>5303</v>
      </c>
      <c r="CF22" s="24">
        <f>КМС!CF22+ИГС!CF22+МАКС!CF22</f>
        <v>3751713</v>
      </c>
      <c r="CG22" s="25">
        <f>КМС!CG22+ИГС!CG22+МАКС!CG22</f>
        <v>600</v>
      </c>
      <c r="CH22" s="24">
        <f>КМС!CH22+ИГС!CH22+МАКС!CH22</f>
        <v>559573.11</v>
      </c>
      <c r="CI22" s="25">
        <f>КМС!CI22+ИГС!CI22+МАКС!CI22</f>
        <v>0</v>
      </c>
      <c r="CJ22" s="24">
        <f>КМС!CJ22+ИГС!CJ22+МАКС!CJ22</f>
        <v>0</v>
      </c>
      <c r="CK22" s="25">
        <f>КМС!CK22+ИГС!CK22+МАКС!CK22</f>
        <v>3286</v>
      </c>
      <c r="CL22" s="24">
        <f>КМС!CL22+ИГС!CL22+МАКС!CL22</f>
        <v>130040649.58</v>
      </c>
      <c r="CM22" s="25">
        <f>КМС!CM22+ИГС!CM22+МАКС!CM22</f>
        <v>0</v>
      </c>
      <c r="CN22" s="24">
        <f>КМС!CN22+ИГС!CN22+МАКС!CN22</f>
        <v>0</v>
      </c>
      <c r="CO22" s="25">
        <f>КМС!CO22+ИГС!CO22+МАКС!CO22</f>
        <v>53</v>
      </c>
      <c r="CP22" s="24">
        <f>КМС!CP22+ИГС!CP22+МАКС!CP22</f>
        <v>10038654.92</v>
      </c>
      <c r="CQ22" s="25">
        <f>КМС!CQ22+ИГС!CQ22+МАКС!CQ22</f>
        <v>0</v>
      </c>
      <c r="CR22" s="24">
        <f>КМС!CR22+ИГС!CR22+МАКС!CR22</f>
        <v>0</v>
      </c>
    </row>
    <row r="23" spans="1:96" ht="15" customHeight="1" x14ac:dyDescent="0.25">
      <c r="A23" s="6" t="s">
        <v>178</v>
      </c>
      <c r="B23" s="8" t="s">
        <v>179</v>
      </c>
      <c r="C23" s="28">
        <v>330104</v>
      </c>
      <c r="D23" s="29" t="s">
        <v>124</v>
      </c>
      <c r="E23" s="29" t="s">
        <v>123</v>
      </c>
      <c r="F23" s="31" t="s">
        <v>125</v>
      </c>
      <c r="G23" s="24">
        <f t="shared" si="68"/>
        <v>156446190.21000001</v>
      </c>
      <c r="H23" s="24">
        <f t="shared" si="69"/>
        <v>27624985.780000001</v>
      </c>
      <c r="I23" s="25">
        <f t="shared" si="65"/>
        <v>13242</v>
      </c>
      <c r="J23" s="24">
        <f t="shared" si="70"/>
        <v>3477408.52</v>
      </c>
      <c r="K23" s="25">
        <f t="shared" si="71"/>
        <v>0</v>
      </c>
      <c r="L23" s="24">
        <f t="shared" si="72"/>
        <v>0</v>
      </c>
      <c r="M23" s="25">
        <f t="shared" si="73"/>
        <v>17926</v>
      </c>
      <c r="N23" s="24">
        <f t="shared" si="74"/>
        <v>24147577.260000002</v>
      </c>
      <c r="O23" s="25">
        <f t="shared" si="75"/>
        <v>502</v>
      </c>
      <c r="P23" s="24">
        <f t="shared" si="76"/>
        <v>4981802.79</v>
      </c>
      <c r="Q23" s="25">
        <f t="shared" si="77"/>
        <v>4087</v>
      </c>
      <c r="R23" s="24">
        <f t="shared" si="67"/>
        <v>123839401.64</v>
      </c>
      <c r="S23" s="25">
        <f t="shared" si="78"/>
        <v>0</v>
      </c>
      <c r="T23" s="24">
        <f t="shared" si="79"/>
        <v>0</v>
      </c>
      <c r="U23" s="25">
        <f t="shared" si="80"/>
        <v>0</v>
      </c>
      <c r="V23" s="24">
        <f t="shared" si="81"/>
        <v>0</v>
      </c>
      <c r="W23" s="25">
        <f t="shared" si="82"/>
        <v>0</v>
      </c>
      <c r="X23" s="24">
        <f t="shared" si="83"/>
        <v>0</v>
      </c>
      <c r="Y23" s="24">
        <f t="shared" si="84"/>
        <v>46933857.060000002</v>
      </c>
      <c r="Z23" s="24">
        <f t="shared" si="85"/>
        <v>8287495.7199999997</v>
      </c>
      <c r="AA23" s="25">
        <f>КМС!AA23+ИГС!AA23+МАКС!AA23</f>
        <v>3799</v>
      </c>
      <c r="AB23" s="24">
        <f>КМС!AB23+ИГС!AB23+МАКС!AB23</f>
        <v>1043222.55</v>
      </c>
      <c r="AC23" s="25">
        <f>КМС!AC23+ИГС!AC23+МАКС!AC23</f>
        <v>0</v>
      </c>
      <c r="AD23" s="24">
        <f>КМС!AD23+ИГС!AD23+МАКС!AD23</f>
        <v>0</v>
      </c>
      <c r="AE23" s="25">
        <f>КМС!AE23+ИГС!AE23+МАКС!AE23</f>
        <v>5378</v>
      </c>
      <c r="AF23" s="24">
        <f>КМС!AF23+ИГС!AF23+МАКС!AF23</f>
        <v>7244273.1699999999</v>
      </c>
      <c r="AG23" s="25">
        <f>КМС!AG23+ИГС!AG23+МАКС!AG23</f>
        <v>151</v>
      </c>
      <c r="AH23" s="24">
        <f>КМС!AH23+ИГС!AH23+МАКС!AH23</f>
        <v>1494540.84</v>
      </c>
      <c r="AI23" s="25">
        <f>КМС!AI23+ИГС!AI23+МАКС!AI23</f>
        <v>1227</v>
      </c>
      <c r="AJ23" s="24">
        <f>КМС!AJ23+ИГС!AJ23+МАКС!AJ23</f>
        <v>37151820.5</v>
      </c>
      <c r="AK23" s="25">
        <f>КМС!AK23+ИГС!AK23+МАКС!AK23</f>
        <v>0</v>
      </c>
      <c r="AL23" s="24">
        <f>КМС!AL23+ИГС!AL23+МАКС!AL23</f>
        <v>0</v>
      </c>
      <c r="AM23" s="25">
        <f>КМС!AM23+ИГС!AM23+МАКС!AM23</f>
        <v>0</v>
      </c>
      <c r="AN23" s="24">
        <f>КМС!AN23+ИГС!AN23+МАКС!AN23</f>
        <v>0</v>
      </c>
      <c r="AO23" s="25">
        <f>КМС!AO23+ИГС!AO23+МАКС!AO23</f>
        <v>0</v>
      </c>
      <c r="AP23" s="24">
        <f>КМС!AP23+ИГС!AP23+МАКС!AP23</f>
        <v>0</v>
      </c>
      <c r="AQ23" s="24">
        <f t="shared" si="86"/>
        <v>31289238.07</v>
      </c>
      <c r="AR23" s="24">
        <f t="shared" si="87"/>
        <v>5524997.1699999999</v>
      </c>
      <c r="AS23" s="25">
        <f>КМС!AS23+ИГС!AS23+МАКС!AS23</f>
        <v>2649</v>
      </c>
      <c r="AT23" s="24">
        <f>КМС!AT23+ИГС!AT23+МАКС!AT23</f>
        <v>695481.71</v>
      </c>
      <c r="AU23" s="25">
        <f>КМС!AU23+ИГС!AU23+МАКС!AU23</f>
        <v>0</v>
      </c>
      <c r="AV23" s="24">
        <f>КМС!AV23+ИГС!AV23+МАКС!AV23</f>
        <v>0</v>
      </c>
      <c r="AW23" s="25">
        <f>КМС!AW23+ИГС!AW23+МАКС!AW23</f>
        <v>3585</v>
      </c>
      <c r="AX23" s="24">
        <f>КМС!AX23+ИГС!AX23+МАКС!AX23</f>
        <v>4829515.46</v>
      </c>
      <c r="AY23" s="25">
        <f>КМС!AY23+ИГС!AY23+МАКС!AY23</f>
        <v>100</v>
      </c>
      <c r="AZ23" s="24">
        <f>КМС!AZ23+ИГС!AZ23+МАКС!AZ23</f>
        <v>996360.57</v>
      </c>
      <c r="BA23" s="25">
        <f>КМС!BA23+ИГС!BA23+МАКС!BA23</f>
        <v>817</v>
      </c>
      <c r="BB23" s="24">
        <f>КМС!BB23+ИГС!BB23+МАКС!BB23</f>
        <v>24767880.329999998</v>
      </c>
      <c r="BC23" s="25">
        <f>КМС!BC23+ИГС!BC23+МАКС!BC23</f>
        <v>0</v>
      </c>
      <c r="BD23" s="24">
        <f>КМС!BD23+ИГС!BD23+МАКС!BD23</f>
        <v>0</v>
      </c>
      <c r="BE23" s="25">
        <f>КМС!BE23+ИГС!BE23+МАКС!BE23</f>
        <v>0</v>
      </c>
      <c r="BF23" s="24">
        <f>КМС!BF23+ИГС!BF23+МАКС!BF23</f>
        <v>0</v>
      </c>
      <c r="BG23" s="25">
        <f>КМС!BG23+ИГС!BG23+МАКС!BG23</f>
        <v>0</v>
      </c>
      <c r="BH23" s="24">
        <f>КМС!BH23+ИГС!BH23+МАКС!BH23</f>
        <v>0</v>
      </c>
      <c r="BI23" s="24">
        <f t="shared" si="88"/>
        <v>31289238.07</v>
      </c>
      <c r="BJ23" s="24">
        <f t="shared" si="89"/>
        <v>5524997.1699999999</v>
      </c>
      <c r="BK23" s="25">
        <f>КМС!BK23+ИГС!BK23+МАКС!BK23</f>
        <v>2649</v>
      </c>
      <c r="BL23" s="24">
        <f>КМС!BL23+ИГС!BL23+МАКС!BL23</f>
        <v>695481.71</v>
      </c>
      <c r="BM23" s="25">
        <f>КМС!BM23+ИГС!BM23+МАКС!BM23</f>
        <v>0</v>
      </c>
      <c r="BN23" s="24">
        <f>КМС!BN23+ИГС!BN23+МАКС!BN23</f>
        <v>0</v>
      </c>
      <c r="BO23" s="25">
        <f>КМС!BO23+ИГС!BO23+МАКС!BO23</f>
        <v>3585</v>
      </c>
      <c r="BP23" s="24">
        <f>КМС!BP23+ИГС!BP23+МАКС!BP23</f>
        <v>4829515.46</v>
      </c>
      <c r="BQ23" s="25">
        <f>КМС!BQ23+ИГС!BQ23+МАКС!BQ23</f>
        <v>100</v>
      </c>
      <c r="BR23" s="24">
        <f>КМС!BR23+ИГС!BR23+МАКС!BR23</f>
        <v>996360.57</v>
      </c>
      <c r="BS23" s="25">
        <f>КМС!BS23+ИГС!BS23+МАКС!BS23</f>
        <v>817</v>
      </c>
      <c r="BT23" s="24">
        <f>КМС!BT23+ИГС!BT23+МАКС!BT23</f>
        <v>24767880.329999998</v>
      </c>
      <c r="BU23" s="25">
        <f>КМС!BU23+ИГС!BU23+МАКС!BU23</f>
        <v>0</v>
      </c>
      <c r="BV23" s="24">
        <f>КМС!BV23+ИГС!BV23+МАКС!BV23</f>
        <v>0</v>
      </c>
      <c r="BW23" s="25">
        <f>КМС!BW23+ИГС!BW23+МАКС!BW23</f>
        <v>0</v>
      </c>
      <c r="BX23" s="24">
        <f>КМС!BX23+ИГС!BX23+МАКС!BX23</f>
        <v>0</v>
      </c>
      <c r="BY23" s="25">
        <f>КМС!BY23+ИГС!BY23+МАКС!BY23</f>
        <v>0</v>
      </c>
      <c r="BZ23" s="24">
        <f>КМС!BZ23+ИГС!BZ23+МАКС!BZ23</f>
        <v>0</v>
      </c>
      <c r="CA23" s="24">
        <f t="shared" si="90"/>
        <v>46933857.009999998</v>
      </c>
      <c r="CB23" s="24">
        <f t="shared" si="91"/>
        <v>8287495.7199999997</v>
      </c>
      <c r="CC23" s="25">
        <f>КМС!CC23+ИГС!CC23+МАКС!CC23</f>
        <v>4145</v>
      </c>
      <c r="CD23" s="24">
        <f>КМС!CD23+ИГС!CD23+МАКС!CD23</f>
        <v>1043222.55</v>
      </c>
      <c r="CE23" s="25">
        <f>КМС!CE23+ИГС!CE23+МАКС!CE23</f>
        <v>0</v>
      </c>
      <c r="CF23" s="24">
        <f>КМС!CF23+ИГС!CF23+МАКС!CF23</f>
        <v>0</v>
      </c>
      <c r="CG23" s="25">
        <f>КМС!CG23+ИГС!CG23+МАКС!CG23</f>
        <v>5378</v>
      </c>
      <c r="CH23" s="24">
        <f>КМС!CH23+ИГС!CH23+МАКС!CH23</f>
        <v>7244273.1699999999</v>
      </c>
      <c r="CI23" s="25">
        <f>КМС!CI23+ИГС!CI23+МАКС!CI23</f>
        <v>151</v>
      </c>
      <c r="CJ23" s="24">
        <f>КМС!CJ23+ИГС!CJ23+МАКС!CJ23</f>
        <v>1494540.81</v>
      </c>
      <c r="CK23" s="25">
        <f>КМС!CK23+ИГС!CK23+МАКС!CK23</f>
        <v>1226</v>
      </c>
      <c r="CL23" s="24">
        <f>КМС!CL23+ИГС!CL23+МАКС!CL23</f>
        <v>37151820.479999997</v>
      </c>
      <c r="CM23" s="25">
        <f>КМС!CM23+ИГС!CM23+МАКС!CM23</f>
        <v>0</v>
      </c>
      <c r="CN23" s="24">
        <f>КМС!CN23+ИГС!CN23+МАКС!CN23</f>
        <v>0</v>
      </c>
      <c r="CO23" s="25">
        <f>КМС!CO23+ИГС!CO23+МАКС!CO23</f>
        <v>0</v>
      </c>
      <c r="CP23" s="24">
        <f>КМС!CP23+ИГС!CP23+МАКС!CP23</f>
        <v>0</v>
      </c>
      <c r="CQ23" s="25">
        <f>КМС!CQ23+ИГС!CQ23+МАКС!CQ23</f>
        <v>0</v>
      </c>
      <c r="CR23" s="24">
        <f>КМС!CR23+ИГС!CR23+МАКС!CR23</f>
        <v>0</v>
      </c>
    </row>
    <row r="24" spans="1:96" ht="15" customHeight="1" x14ac:dyDescent="0.25">
      <c r="A24" s="6" t="s">
        <v>180</v>
      </c>
      <c r="B24" s="8" t="s">
        <v>181</v>
      </c>
      <c r="C24" s="28">
        <v>330109</v>
      </c>
      <c r="D24" s="29" t="s">
        <v>124</v>
      </c>
      <c r="E24" s="29" t="s">
        <v>123</v>
      </c>
      <c r="F24" s="31" t="s">
        <v>125</v>
      </c>
      <c r="G24" s="24">
        <f t="shared" si="68"/>
        <v>351497837.64999998</v>
      </c>
      <c r="H24" s="24">
        <f t="shared" si="69"/>
        <v>191587147.59999999</v>
      </c>
      <c r="I24" s="25">
        <f t="shared" si="65"/>
        <v>176799</v>
      </c>
      <c r="J24" s="24">
        <f t="shared" si="70"/>
        <v>73496705.900000006</v>
      </c>
      <c r="K24" s="25">
        <f t="shared" si="71"/>
        <v>26516</v>
      </c>
      <c r="L24" s="24">
        <f t="shared" si="72"/>
        <v>16151984.890000001</v>
      </c>
      <c r="M24" s="25">
        <f t="shared" si="73"/>
        <v>119006</v>
      </c>
      <c r="N24" s="24">
        <f t="shared" si="74"/>
        <v>101938456.81</v>
      </c>
      <c r="O24" s="25">
        <f t="shared" si="75"/>
        <v>2537</v>
      </c>
      <c r="P24" s="24">
        <f t="shared" si="76"/>
        <v>25176959.52</v>
      </c>
      <c r="Q24" s="25">
        <f t="shared" si="77"/>
        <v>7494</v>
      </c>
      <c r="R24" s="24">
        <f t="shared" si="67"/>
        <v>134733730.53</v>
      </c>
      <c r="S24" s="25">
        <f t="shared" si="78"/>
        <v>0</v>
      </c>
      <c r="T24" s="24">
        <f t="shared" si="79"/>
        <v>0</v>
      </c>
      <c r="U24" s="25">
        <f t="shared" si="80"/>
        <v>10</v>
      </c>
      <c r="V24" s="24">
        <f t="shared" si="81"/>
        <v>1334660</v>
      </c>
      <c r="W24" s="25">
        <f t="shared" si="82"/>
        <v>0</v>
      </c>
      <c r="X24" s="24">
        <f t="shared" si="83"/>
        <v>0</v>
      </c>
      <c r="Y24" s="24">
        <f t="shared" si="84"/>
        <v>110121750.88</v>
      </c>
      <c r="Z24" s="24">
        <f t="shared" si="85"/>
        <v>50948543.850000001</v>
      </c>
      <c r="AA24" s="25">
        <f>КМС!AA24+ИГС!AA24+МАКС!AA24</f>
        <v>50203</v>
      </c>
      <c r="AB24" s="24">
        <f>КМС!AB24+ИГС!AB24+МАКС!AB24</f>
        <v>18719935.550000001</v>
      </c>
      <c r="AC24" s="25">
        <f>КМС!AC24+ИГС!AC24+МАКС!AC24</f>
        <v>7529</v>
      </c>
      <c r="AD24" s="24">
        <f>КМС!AD24+ИГС!AD24+МАКС!AD24</f>
        <v>4845595.47</v>
      </c>
      <c r="AE24" s="25">
        <f>КМС!AE24+ИГС!AE24+МАКС!AE24</f>
        <v>35702</v>
      </c>
      <c r="AF24" s="24">
        <f>КМС!AF24+ИГС!AF24+МАКС!AF24</f>
        <v>27383012.829999998</v>
      </c>
      <c r="AG24" s="25">
        <f>КМС!AG24+ИГС!AG24+МАКС!AG24</f>
        <v>761</v>
      </c>
      <c r="AH24" s="24">
        <f>КМС!AH24+ИГС!AH24+МАКС!AH24</f>
        <v>7553087.8600000003</v>
      </c>
      <c r="AI24" s="25">
        <f>КМС!AI24+ИГС!AI24+МАКС!AI24</f>
        <v>2249</v>
      </c>
      <c r="AJ24" s="24">
        <f>КМС!AJ24+ИГС!AJ24+МАКС!AJ24</f>
        <v>51620119.170000002</v>
      </c>
      <c r="AK24" s="25">
        <f>КМС!AK24+ИГС!AK24+МАКС!AK24</f>
        <v>0</v>
      </c>
      <c r="AL24" s="24">
        <f>КМС!AL24+ИГС!AL24+МАКС!AL24</f>
        <v>0</v>
      </c>
      <c r="AM24" s="25">
        <f>КМС!AM24+ИГС!AM24+МАКС!AM24</f>
        <v>4</v>
      </c>
      <c r="AN24" s="24">
        <f>КМС!AN24+ИГС!AN24+МАКС!AN24</f>
        <v>474204.7</v>
      </c>
      <c r="AO24" s="25">
        <f>КМС!AO24+ИГС!AO24+МАКС!AO24</f>
        <v>0</v>
      </c>
      <c r="AP24" s="24">
        <f>КМС!AP24+ИГС!AP24+МАКС!AP24</f>
        <v>0</v>
      </c>
      <c r="AQ24" s="24">
        <f t="shared" si="86"/>
        <v>76827167.969999999</v>
      </c>
      <c r="AR24" s="24">
        <f t="shared" si="87"/>
        <v>44845029.960000001</v>
      </c>
      <c r="AS24" s="25">
        <f>КМС!AS24+ИГС!AS24+МАКС!AS24</f>
        <v>35359</v>
      </c>
      <c r="AT24" s="24">
        <f>КМС!AT24+ИГС!AT24+МАКС!AT24</f>
        <v>18028417.399999999</v>
      </c>
      <c r="AU24" s="25">
        <f>КМС!AU24+ИГС!AU24+МАКС!AU24</f>
        <v>5728</v>
      </c>
      <c r="AV24" s="24">
        <f>КМС!AV24+ИГС!AV24+МАКС!AV24</f>
        <v>3230396.98</v>
      </c>
      <c r="AW24" s="25">
        <f>КМС!AW24+ИГС!AW24+МАКС!AW24</f>
        <v>23801</v>
      </c>
      <c r="AX24" s="24">
        <f>КМС!AX24+ИГС!AX24+МАКС!AX24</f>
        <v>23586215.579999998</v>
      </c>
      <c r="AY24" s="25">
        <f>КМС!AY24+ИГС!AY24+МАКС!AY24</f>
        <v>507</v>
      </c>
      <c r="AZ24" s="24">
        <f>КМС!AZ24+ИГС!AZ24+МАКС!AZ24</f>
        <v>5035391.91</v>
      </c>
      <c r="BA24" s="25">
        <f>КМС!BA24+ИГС!BA24+МАКС!BA24</f>
        <v>1499</v>
      </c>
      <c r="BB24" s="24">
        <f>КМС!BB24+ИГС!BB24+МАКС!BB24</f>
        <v>26946746.100000001</v>
      </c>
      <c r="BC24" s="25">
        <f>КМС!BC24+ИГС!BC24+МАКС!BC24</f>
        <v>0</v>
      </c>
      <c r="BD24" s="24">
        <f>КМС!BD24+ИГС!BD24+МАКС!BD24</f>
        <v>0</v>
      </c>
      <c r="BE24" s="25">
        <f>КМС!BE24+ИГС!BE24+МАКС!BE24</f>
        <v>2</v>
      </c>
      <c r="BF24" s="24">
        <f>КМС!BF24+ИГС!BF24+МАКС!BF24</f>
        <v>303902.08000000002</v>
      </c>
      <c r="BG24" s="25">
        <f>КМС!BG24+ИГС!BG24+МАКС!BG24</f>
        <v>0</v>
      </c>
      <c r="BH24" s="24">
        <f>КМС!BH24+ИГС!BH24+МАКС!BH24</f>
        <v>0</v>
      </c>
      <c r="BI24" s="24">
        <f t="shared" si="88"/>
        <v>76827167.969999999</v>
      </c>
      <c r="BJ24" s="24">
        <f t="shared" si="89"/>
        <v>44845029.960000001</v>
      </c>
      <c r="BK24" s="25">
        <f>КМС!BK24+ИГС!BK24+МАКС!BK24</f>
        <v>35359</v>
      </c>
      <c r="BL24" s="24">
        <f>КМС!BL24+ИГС!BL24+МАКС!BL24</f>
        <v>18028417.399999999</v>
      </c>
      <c r="BM24" s="25">
        <f>КМС!BM24+ИГС!BM24+МАКС!BM24</f>
        <v>5728</v>
      </c>
      <c r="BN24" s="24">
        <f>КМС!BN24+ИГС!BN24+МАКС!BN24</f>
        <v>3230396.98</v>
      </c>
      <c r="BO24" s="25">
        <f>КМС!BO24+ИГС!BO24+МАКС!BO24</f>
        <v>23801</v>
      </c>
      <c r="BP24" s="24">
        <f>КМС!BP24+ИГС!BP24+МАКС!BP24</f>
        <v>23586215.579999998</v>
      </c>
      <c r="BQ24" s="25">
        <f>КМС!BQ24+ИГС!BQ24+МАКС!BQ24</f>
        <v>507</v>
      </c>
      <c r="BR24" s="24">
        <f>КМС!BR24+ИГС!BR24+МАКС!BR24</f>
        <v>5035391.91</v>
      </c>
      <c r="BS24" s="25">
        <f>КМС!BS24+ИГС!BS24+МАКС!BS24</f>
        <v>1499</v>
      </c>
      <c r="BT24" s="24">
        <f>КМС!BT24+ИГС!BT24+МАКС!BT24</f>
        <v>26946746.100000001</v>
      </c>
      <c r="BU24" s="25">
        <f>КМС!BU24+ИГС!BU24+МАКС!BU24</f>
        <v>0</v>
      </c>
      <c r="BV24" s="24">
        <f>КМС!BV24+ИГС!BV24+МАКС!BV24</f>
        <v>0</v>
      </c>
      <c r="BW24" s="25">
        <f>КМС!BW24+ИГС!BW24+МАКС!BW24</f>
        <v>2</v>
      </c>
      <c r="BX24" s="24">
        <f>КМС!BX24+ИГС!BX24+МАКС!BX24</f>
        <v>303902.08000000002</v>
      </c>
      <c r="BY24" s="25">
        <f>КМС!BY24+ИГС!BY24+МАКС!BY24</f>
        <v>0</v>
      </c>
      <c r="BZ24" s="24">
        <f>КМС!BZ24+ИГС!BZ24+МАКС!BZ24</f>
        <v>0</v>
      </c>
      <c r="CA24" s="24">
        <f t="shared" si="90"/>
        <v>87721750.829999998</v>
      </c>
      <c r="CB24" s="24">
        <f t="shared" si="91"/>
        <v>50948543.829999998</v>
      </c>
      <c r="CC24" s="25">
        <f>КМС!CC24+ИГС!CC24+МАКС!CC24</f>
        <v>55878</v>
      </c>
      <c r="CD24" s="24">
        <f>КМС!CD24+ИГС!CD24+МАКС!CD24</f>
        <v>18719935.550000001</v>
      </c>
      <c r="CE24" s="25">
        <f>КМС!CE24+ИГС!CE24+МАКС!CE24</f>
        <v>7531</v>
      </c>
      <c r="CF24" s="24">
        <f>КМС!CF24+ИГС!CF24+МАКС!CF24</f>
        <v>4845595.46</v>
      </c>
      <c r="CG24" s="25">
        <f>КМС!CG24+ИГС!CG24+МАКС!CG24</f>
        <v>35702</v>
      </c>
      <c r="CH24" s="24">
        <f>КМС!CH24+ИГС!CH24+МАКС!CH24</f>
        <v>27383012.82</v>
      </c>
      <c r="CI24" s="25">
        <f>КМС!CI24+ИГС!CI24+МАКС!CI24</f>
        <v>762</v>
      </c>
      <c r="CJ24" s="24">
        <f>КМС!CJ24+ИГС!CJ24+МАКС!CJ24</f>
        <v>7553087.8399999999</v>
      </c>
      <c r="CK24" s="25">
        <f>КМС!CK24+ИГС!CK24+МАКС!CK24</f>
        <v>2247</v>
      </c>
      <c r="CL24" s="24">
        <f>КМС!CL24+ИГС!CL24+МАКС!CL24</f>
        <v>29220119.16</v>
      </c>
      <c r="CM24" s="25">
        <f>КМС!CM24+ИГС!CM24+МАКС!CM24</f>
        <v>0</v>
      </c>
      <c r="CN24" s="24">
        <f>КМС!CN24+ИГС!CN24+МАКС!CN24</f>
        <v>0</v>
      </c>
      <c r="CO24" s="25">
        <f>КМС!CO24+ИГС!CO24+МАКС!CO24</f>
        <v>2</v>
      </c>
      <c r="CP24" s="24">
        <f>КМС!CP24+ИГС!CP24+МАКС!CP24</f>
        <v>252651.14</v>
      </c>
      <c r="CQ24" s="25">
        <f>КМС!CQ24+ИГС!CQ24+МАКС!CQ24</f>
        <v>0</v>
      </c>
      <c r="CR24" s="24">
        <f>КМС!CR24+ИГС!CR24+МАКС!CR24</f>
        <v>0</v>
      </c>
    </row>
    <row r="25" spans="1:96" ht="15" customHeight="1" x14ac:dyDescent="0.25">
      <c r="A25" s="6" t="s">
        <v>182</v>
      </c>
      <c r="B25" s="8" t="s">
        <v>183</v>
      </c>
      <c r="C25" s="28">
        <v>330099</v>
      </c>
      <c r="D25" s="29" t="s">
        <v>124</v>
      </c>
      <c r="E25" s="29" t="s">
        <v>123</v>
      </c>
      <c r="F25" s="31" t="s">
        <v>125</v>
      </c>
      <c r="G25" s="24">
        <f t="shared" si="68"/>
        <v>627688577.01999998</v>
      </c>
      <c r="H25" s="24">
        <f t="shared" si="69"/>
        <v>133346314.42</v>
      </c>
      <c r="I25" s="25">
        <f t="shared" si="65"/>
        <v>138812</v>
      </c>
      <c r="J25" s="24">
        <f t="shared" si="70"/>
        <v>49439718.549999997</v>
      </c>
      <c r="K25" s="25">
        <f t="shared" si="71"/>
        <v>28069</v>
      </c>
      <c r="L25" s="24">
        <f t="shared" si="72"/>
        <v>18655985.149999999</v>
      </c>
      <c r="M25" s="25">
        <f t="shared" si="73"/>
        <v>103091</v>
      </c>
      <c r="N25" s="24">
        <f t="shared" si="74"/>
        <v>65250610.719999999</v>
      </c>
      <c r="O25" s="25">
        <f t="shared" si="75"/>
        <v>2118</v>
      </c>
      <c r="P25" s="24">
        <f t="shared" si="76"/>
        <v>21525319.359999999</v>
      </c>
      <c r="Q25" s="25">
        <f t="shared" si="77"/>
        <v>7597</v>
      </c>
      <c r="R25" s="24">
        <f t="shared" si="67"/>
        <v>472816943.24000001</v>
      </c>
      <c r="S25" s="25">
        <f t="shared" si="78"/>
        <v>0</v>
      </c>
      <c r="T25" s="24">
        <f t="shared" si="79"/>
        <v>0</v>
      </c>
      <c r="U25" s="25">
        <f t="shared" si="80"/>
        <v>1190</v>
      </c>
      <c r="V25" s="24">
        <f t="shared" si="81"/>
        <v>195707206</v>
      </c>
      <c r="W25" s="25">
        <f t="shared" si="82"/>
        <v>0</v>
      </c>
      <c r="X25" s="24">
        <f t="shared" si="83"/>
        <v>0</v>
      </c>
      <c r="Y25" s="24">
        <f t="shared" si="84"/>
        <v>183757976.18000001</v>
      </c>
      <c r="Z25" s="24">
        <f t="shared" si="85"/>
        <v>35455297.399999999</v>
      </c>
      <c r="AA25" s="25">
        <f>КМС!AA25+ИГС!AA25+МАКС!AA25</f>
        <v>39630</v>
      </c>
      <c r="AB25" s="24">
        <f>КМС!AB25+ИГС!AB25+МАКС!AB25</f>
        <v>12512131.140000001</v>
      </c>
      <c r="AC25" s="25">
        <f>КМС!AC25+ИГС!AC25+МАКС!AC25</f>
        <v>8014</v>
      </c>
      <c r="AD25" s="24">
        <f>КМС!AD25+ИГС!AD25+МАКС!AD25</f>
        <v>5596795.54</v>
      </c>
      <c r="AE25" s="25">
        <f>КМС!AE25+ИГС!AE25+МАКС!AE25</f>
        <v>30927</v>
      </c>
      <c r="AF25" s="24">
        <f>КМС!AF25+ИГС!AF25+МАКС!AF25</f>
        <v>17346370.719999999</v>
      </c>
      <c r="AG25" s="25">
        <f>КМС!AG25+ИГС!AG25+МАКС!AG25</f>
        <v>636</v>
      </c>
      <c r="AH25" s="24">
        <f>КМС!AH25+ИГС!AH25+МАКС!AH25</f>
        <v>6457595.8099999996</v>
      </c>
      <c r="AI25" s="25">
        <f>КМС!AI25+ИГС!AI25+МАКС!AI25</f>
        <v>2279</v>
      </c>
      <c r="AJ25" s="24">
        <f>КМС!AJ25+ИГС!AJ25+МАКС!AJ25</f>
        <v>141845082.97</v>
      </c>
      <c r="AK25" s="25">
        <f>КМС!AK25+ИГС!AK25+МАКС!AK25</f>
        <v>0</v>
      </c>
      <c r="AL25" s="24">
        <f>КМС!AL25+ИГС!AL25+МАКС!AL25</f>
        <v>0</v>
      </c>
      <c r="AM25" s="25">
        <f>КМС!AM25+ИГС!AM25+МАКС!AM25</f>
        <v>357</v>
      </c>
      <c r="AN25" s="24">
        <f>КМС!AN25+ИГС!AN25+МАКС!AN25</f>
        <v>58712161.810000002</v>
      </c>
      <c r="AO25" s="25">
        <f>КМС!AO25+ИГС!AO25+МАКС!AO25</f>
        <v>0</v>
      </c>
      <c r="AP25" s="24">
        <f>КМС!AP25+ИГС!AP25+МАКС!AP25</f>
        <v>0</v>
      </c>
      <c r="AQ25" s="24">
        <f t="shared" si="86"/>
        <v>130086312.34</v>
      </c>
      <c r="AR25" s="24">
        <f t="shared" si="87"/>
        <v>31217859.82</v>
      </c>
      <c r="AS25" s="25">
        <f>КМС!AS25+ИГС!AS25+МАКС!AS25</f>
        <v>27763</v>
      </c>
      <c r="AT25" s="24">
        <f>КМС!AT25+ИГС!AT25+МАКС!AT25</f>
        <v>12207728.140000001</v>
      </c>
      <c r="AU25" s="25">
        <f>КМС!AU25+ИГС!AU25+МАКС!AU25</f>
        <v>6020</v>
      </c>
      <c r="AV25" s="24">
        <f>КМС!AV25+ИГС!AV25+МАКС!AV25</f>
        <v>3731197.04</v>
      </c>
      <c r="AW25" s="25">
        <f>КМС!AW25+ИГС!AW25+МАКС!AW25</f>
        <v>20618</v>
      </c>
      <c r="AX25" s="24">
        <f>КМС!AX25+ИГС!AX25+МАКС!AX25</f>
        <v>15278934.640000001</v>
      </c>
      <c r="AY25" s="25">
        <f>КМС!AY25+ИГС!AY25+МАКС!AY25</f>
        <v>424</v>
      </c>
      <c r="AZ25" s="24">
        <f>КМС!AZ25+ИГС!AZ25+МАКС!AZ25</f>
        <v>4305063.87</v>
      </c>
      <c r="BA25" s="25">
        <f>КМС!BA25+ИГС!BA25+МАКС!BA25</f>
        <v>1519</v>
      </c>
      <c r="BB25" s="24">
        <f>КМС!BB25+ИГС!BB25+МАКС!BB25</f>
        <v>94563388.650000006</v>
      </c>
      <c r="BC25" s="25">
        <f>КМС!BC25+ИГС!BC25+МАКС!BC25</f>
        <v>0</v>
      </c>
      <c r="BD25" s="24">
        <f>КМС!BD25+ИГС!BD25+МАКС!BD25</f>
        <v>0</v>
      </c>
      <c r="BE25" s="25">
        <f>КМС!BE25+ИГС!BE25+МАКС!BE25</f>
        <v>238</v>
      </c>
      <c r="BF25" s="24">
        <f>КМС!BF25+ИГС!BF25+МАКС!BF25</f>
        <v>39141441.189999998</v>
      </c>
      <c r="BG25" s="25">
        <f>КМС!BG25+ИГС!BG25+МАКС!BG25</f>
        <v>0</v>
      </c>
      <c r="BH25" s="24">
        <f>КМС!BH25+ИГС!BH25+МАКС!BH25</f>
        <v>0</v>
      </c>
      <c r="BI25" s="24">
        <f t="shared" si="88"/>
        <v>130086312.34</v>
      </c>
      <c r="BJ25" s="24">
        <f t="shared" si="89"/>
        <v>31217859.82</v>
      </c>
      <c r="BK25" s="25">
        <f>КМС!BK25+ИГС!BK25+МАКС!BK25</f>
        <v>27763</v>
      </c>
      <c r="BL25" s="24">
        <f>КМС!BL25+ИГС!BL25+МАКС!BL25</f>
        <v>12207728.140000001</v>
      </c>
      <c r="BM25" s="25">
        <f>КМС!BM25+ИГС!BM25+МАКС!BM25</f>
        <v>6020</v>
      </c>
      <c r="BN25" s="24">
        <f>КМС!BN25+ИГС!BN25+МАКС!BN25</f>
        <v>3731197.04</v>
      </c>
      <c r="BO25" s="25">
        <f>КМС!BO25+ИГС!BO25+МАКС!BO25</f>
        <v>20618</v>
      </c>
      <c r="BP25" s="24">
        <f>КМС!BP25+ИГС!BP25+МАКС!BP25</f>
        <v>15278934.640000001</v>
      </c>
      <c r="BQ25" s="25">
        <f>КМС!BQ25+ИГС!BQ25+МАКС!BQ25</f>
        <v>424</v>
      </c>
      <c r="BR25" s="24">
        <f>КМС!BR25+ИГС!BR25+МАКС!BR25</f>
        <v>4305063.87</v>
      </c>
      <c r="BS25" s="25">
        <f>КМС!BS25+ИГС!BS25+МАКС!BS25</f>
        <v>1519</v>
      </c>
      <c r="BT25" s="24">
        <f>КМС!BT25+ИГС!BT25+МАКС!BT25</f>
        <v>94563388.650000006</v>
      </c>
      <c r="BU25" s="25">
        <f>КМС!BU25+ИГС!BU25+МАКС!BU25</f>
        <v>0</v>
      </c>
      <c r="BV25" s="24">
        <f>КМС!BV25+ИГС!BV25+МАКС!BV25</f>
        <v>0</v>
      </c>
      <c r="BW25" s="25">
        <f>КМС!BW25+ИГС!BW25+МАКС!BW25</f>
        <v>238</v>
      </c>
      <c r="BX25" s="24">
        <f>КМС!BX25+ИГС!BX25+МАКС!BX25</f>
        <v>39141441.189999998</v>
      </c>
      <c r="BY25" s="25">
        <f>КМС!BY25+ИГС!BY25+МАКС!BY25</f>
        <v>0</v>
      </c>
      <c r="BZ25" s="24">
        <f>КМС!BZ25+ИГС!BZ25+МАКС!BZ25</f>
        <v>0</v>
      </c>
      <c r="CA25" s="24">
        <f t="shared" si="90"/>
        <v>183757976.16</v>
      </c>
      <c r="CB25" s="24">
        <f t="shared" si="91"/>
        <v>35455297.380000003</v>
      </c>
      <c r="CC25" s="25">
        <f>КМС!CC25+ИГС!CC25+МАКС!CC25</f>
        <v>43656</v>
      </c>
      <c r="CD25" s="24">
        <f>КМС!CD25+ИГС!CD25+МАКС!CD25</f>
        <v>12512131.130000001</v>
      </c>
      <c r="CE25" s="25">
        <f>КМС!CE25+ИГС!CE25+МАКС!CE25</f>
        <v>8015</v>
      </c>
      <c r="CF25" s="24">
        <f>КМС!CF25+ИГС!CF25+МАКС!CF25</f>
        <v>5596795.5300000003</v>
      </c>
      <c r="CG25" s="25">
        <f>КМС!CG25+ИГС!CG25+МАКС!CG25</f>
        <v>30928</v>
      </c>
      <c r="CH25" s="24">
        <f>КМС!CH25+ИГС!CH25+МАКС!CH25</f>
        <v>17346370.719999999</v>
      </c>
      <c r="CI25" s="25">
        <f>КМС!CI25+ИГС!CI25+МАКС!CI25</f>
        <v>634</v>
      </c>
      <c r="CJ25" s="24">
        <f>КМС!CJ25+ИГС!CJ25+МАКС!CJ25</f>
        <v>6457595.8099999996</v>
      </c>
      <c r="CK25" s="25">
        <f>КМС!CK25+ИГС!CK25+МАКС!CK25</f>
        <v>2280</v>
      </c>
      <c r="CL25" s="24">
        <f>КМС!CL25+ИГС!CL25+МАКС!CL25</f>
        <v>141845082.97</v>
      </c>
      <c r="CM25" s="25">
        <f>КМС!CM25+ИГС!CM25+МАКС!CM25</f>
        <v>0</v>
      </c>
      <c r="CN25" s="24">
        <f>КМС!CN25+ИГС!CN25+МАКС!CN25</f>
        <v>0</v>
      </c>
      <c r="CO25" s="25">
        <f>КМС!CO25+ИГС!CO25+МАКС!CO25</f>
        <v>357</v>
      </c>
      <c r="CP25" s="24">
        <f>КМС!CP25+ИГС!CP25+МАКС!CP25</f>
        <v>58712161.810000002</v>
      </c>
      <c r="CQ25" s="25">
        <f>КМС!CQ25+ИГС!CQ25+МАКС!CQ25</f>
        <v>0</v>
      </c>
      <c r="CR25" s="24">
        <f>КМС!CR25+ИГС!CR25+МАКС!CR25</f>
        <v>0</v>
      </c>
    </row>
    <row r="26" spans="1:96" ht="15" customHeight="1" x14ac:dyDescent="0.25">
      <c r="A26" s="6" t="s">
        <v>184</v>
      </c>
      <c r="B26" s="8" t="s">
        <v>185</v>
      </c>
      <c r="C26" s="28">
        <v>330294</v>
      </c>
      <c r="D26" s="29" t="s">
        <v>124</v>
      </c>
      <c r="E26" s="29" t="s">
        <v>123</v>
      </c>
      <c r="F26" s="31" t="s">
        <v>125</v>
      </c>
      <c r="G26" s="24">
        <f t="shared" si="68"/>
        <v>195982974.59999999</v>
      </c>
      <c r="H26" s="24">
        <f t="shared" si="69"/>
        <v>86953303.260000005</v>
      </c>
      <c r="I26" s="25">
        <f t="shared" si="65"/>
        <v>18509</v>
      </c>
      <c r="J26" s="24">
        <f t="shared" si="70"/>
        <v>11393188.550000001</v>
      </c>
      <c r="K26" s="25">
        <f t="shared" si="71"/>
        <v>5625</v>
      </c>
      <c r="L26" s="24">
        <f t="shared" si="72"/>
        <v>3116151.69</v>
      </c>
      <c r="M26" s="25">
        <f t="shared" si="73"/>
        <v>19488</v>
      </c>
      <c r="N26" s="24">
        <f t="shared" si="74"/>
        <v>72443963.019999996</v>
      </c>
      <c r="O26" s="25">
        <f t="shared" si="75"/>
        <v>895</v>
      </c>
      <c r="P26" s="24">
        <f t="shared" si="76"/>
        <v>13911408.689999999</v>
      </c>
      <c r="Q26" s="25">
        <f t="shared" si="77"/>
        <v>4166</v>
      </c>
      <c r="R26" s="24">
        <f t="shared" si="67"/>
        <v>95118262.650000006</v>
      </c>
      <c r="S26" s="25">
        <f t="shared" si="78"/>
        <v>0</v>
      </c>
      <c r="T26" s="24">
        <f t="shared" si="79"/>
        <v>0</v>
      </c>
      <c r="U26" s="25">
        <f t="shared" si="80"/>
        <v>0</v>
      </c>
      <c r="V26" s="24">
        <f t="shared" si="81"/>
        <v>0</v>
      </c>
      <c r="W26" s="25">
        <f t="shared" si="82"/>
        <v>0</v>
      </c>
      <c r="X26" s="24">
        <f t="shared" si="83"/>
        <v>0</v>
      </c>
      <c r="Y26" s="24">
        <f t="shared" si="84"/>
        <v>71527306.569999993</v>
      </c>
      <c r="Z26" s="24">
        <f t="shared" si="85"/>
        <v>30891883.27</v>
      </c>
      <c r="AA26" s="25">
        <f>КМС!AA26+ИГС!AA26+МАКС!AA26</f>
        <v>5310</v>
      </c>
      <c r="AB26" s="24">
        <f>КМС!AB26+ИГС!AB26+МАКС!AB26</f>
        <v>2951265.19</v>
      </c>
      <c r="AC26" s="25">
        <f>КМС!AC26+ИГС!AC26+МАКС!AC26</f>
        <v>2017</v>
      </c>
      <c r="AD26" s="24">
        <f>КМС!AD26+ИГС!AD26+МАКС!AD26</f>
        <v>1169405.42</v>
      </c>
      <c r="AE26" s="25">
        <f>КМС!AE26+ИГС!AE26+МАКС!AE26</f>
        <v>5847</v>
      </c>
      <c r="AF26" s="24">
        <f>КМС!AF26+ИГС!AF26+МАКС!AF26</f>
        <v>26771212.66</v>
      </c>
      <c r="AG26" s="25">
        <f>КМС!AG26+ИГС!AG26+МАКС!AG26</f>
        <v>268</v>
      </c>
      <c r="AH26" s="24">
        <f>КМС!AH26+ИГС!AH26+МАКС!AH26</f>
        <v>4173422.61</v>
      </c>
      <c r="AI26" s="25">
        <f>КМС!AI26+ИГС!AI26+МАКС!AI26</f>
        <v>1249</v>
      </c>
      <c r="AJ26" s="24">
        <f>КМС!AJ26+ИГС!AJ26+МАКС!AJ26</f>
        <v>36462000.689999998</v>
      </c>
      <c r="AK26" s="25">
        <f>КМС!AK26+ИГС!AK26+МАКС!AK26</f>
        <v>0</v>
      </c>
      <c r="AL26" s="24">
        <f>КМС!AL26+ИГС!AL26+МАКС!AL26</f>
        <v>0</v>
      </c>
      <c r="AM26" s="25">
        <f>КМС!AM26+ИГС!AM26+МАКС!AM26</f>
        <v>0</v>
      </c>
      <c r="AN26" s="24">
        <f>КМС!AN26+ИГС!AN26+МАКС!AN26</f>
        <v>0</v>
      </c>
      <c r="AO26" s="25">
        <f>КМС!AO26+ИГС!AO26+МАКС!AO26</f>
        <v>0</v>
      </c>
      <c r="AP26" s="24">
        <f>КМС!AP26+ИГС!AP26+МАКС!AP26</f>
        <v>0</v>
      </c>
      <c r="AQ26" s="24">
        <f t="shared" si="86"/>
        <v>40111676.049999997</v>
      </c>
      <c r="AR26" s="24">
        <f t="shared" si="87"/>
        <v>18305741.780000001</v>
      </c>
      <c r="AS26" s="25">
        <f>КМС!AS26+ИГС!AS26+МАКС!AS26</f>
        <v>3702</v>
      </c>
      <c r="AT26" s="24">
        <f>КМС!AT26+ИГС!AT26+МАКС!AT26</f>
        <v>2745329.09</v>
      </c>
      <c r="AU26" s="25">
        <f>КМС!AU26+ИГС!AU26+МАКС!AU26</f>
        <v>1199</v>
      </c>
      <c r="AV26" s="24">
        <f>КМС!AV26+ИГС!AV26+МАКС!AV26</f>
        <v>623230.34</v>
      </c>
      <c r="AW26" s="25">
        <f>КМС!AW26+ИГС!AW26+МАКС!AW26</f>
        <v>3897</v>
      </c>
      <c r="AX26" s="24">
        <f>КМС!AX26+ИГС!AX26+МАКС!AX26</f>
        <v>14937182.35</v>
      </c>
      <c r="AY26" s="25">
        <f>КМС!AY26+ИГС!AY26+МАКС!AY26</f>
        <v>180</v>
      </c>
      <c r="AZ26" s="24">
        <f>КМС!AZ26+ИГС!AZ26+МАКС!AZ26</f>
        <v>2782281.74</v>
      </c>
      <c r="BA26" s="25">
        <f>КМС!BA26+ИГС!BA26+МАКС!BA26</f>
        <v>833</v>
      </c>
      <c r="BB26" s="24">
        <f>КМС!BB26+ИГС!BB26+МАКС!BB26</f>
        <v>19023652.530000001</v>
      </c>
      <c r="BC26" s="25">
        <f>КМС!BC26+ИГС!BC26+МАКС!BC26</f>
        <v>0</v>
      </c>
      <c r="BD26" s="24">
        <f>КМС!BD26+ИГС!BD26+МАКС!BD26</f>
        <v>0</v>
      </c>
      <c r="BE26" s="25">
        <f>КМС!BE26+ИГС!BE26+МАКС!BE26</f>
        <v>0</v>
      </c>
      <c r="BF26" s="24">
        <f>КМС!BF26+ИГС!BF26+МАКС!BF26</f>
        <v>0</v>
      </c>
      <c r="BG26" s="25">
        <f>КМС!BG26+ИГС!BG26+МАКС!BG26</f>
        <v>0</v>
      </c>
      <c r="BH26" s="24">
        <f>КМС!BH26+ИГС!BH26+МАКС!BH26</f>
        <v>0</v>
      </c>
      <c r="BI26" s="24">
        <f t="shared" si="88"/>
        <v>40111676.049999997</v>
      </c>
      <c r="BJ26" s="24">
        <f t="shared" si="89"/>
        <v>18305741.780000001</v>
      </c>
      <c r="BK26" s="25">
        <f>КМС!BK26+ИГС!BK26+МАКС!BK26</f>
        <v>3702</v>
      </c>
      <c r="BL26" s="24">
        <f>КМС!BL26+ИГС!BL26+МАКС!BL26</f>
        <v>2745329.09</v>
      </c>
      <c r="BM26" s="25">
        <f>КМС!BM26+ИГС!BM26+МАКС!BM26</f>
        <v>1199</v>
      </c>
      <c r="BN26" s="24">
        <f>КМС!BN26+ИГС!BN26+МАКС!BN26</f>
        <v>623230.34</v>
      </c>
      <c r="BO26" s="25">
        <f>КМС!BO26+ИГС!BO26+МАКС!BO26</f>
        <v>3897</v>
      </c>
      <c r="BP26" s="24">
        <f>КМС!BP26+ИГС!BP26+МАКС!BP26</f>
        <v>14937182.35</v>
      </c>
      <c r="BQ26" s="25">
        <f>КМС!BQ26+ИГС!BQ26+МАКС!BQ26</f>
        <v>180</v>
      </c>
      <c r="BR26" s="24">
        <f>КМС!BR26+ИГС!BR26+МАКС!BR26</f>
        <v>2782281.74</v>
      </c>
      <c r="BS26" s="25">
        <f>КМС!BS26+ИГС!BS26+МАКС!BS26</f>
        <v>833</v>
      </c>
      <c r="BT26" s="24">
        <f>КМС!BT26+ИГС!BT26+МАКС!BT26</f>
        <v>19023652.530000001</v>
      </c>
      <c r="BU26" s="25">
        <f>КМС!BU26+ИГС!BU26+МАКС!BU26</f>
        <v>0</v>
      </c>
      <c r="BV26" s="24">
        <f>КМС!BV26+ИГС!BV26+МАКС!BV26</f>
        <v>0</v>
      </c>
      <c r="BW26" s="25">
        <f>КМС!BW26+ИГС!BW26+МАКС!BW26</f>
        <v>0</v>
      </c>
      <c r="BX26" s="24">
        <f>КМС!BX26+ИГС!BX26+МАКС!BX26</f>
        <v>0</v>
      </c>
      <c r="BY26" s="25">
        <f>КМС!BY26+ИГС!BY26+МАКС!BY26</f>
        <v>0</v>
      </c>
      <c r="BZ26" s="24">
        <f>КМС!BZ26+ИГС!BZ26+МАКС!BZ26</f>
        <v>0</v>
      </c>
      <c r="CA26" s="24">
        <f t="shared" si="90"/>
        <v>44232315.93</v>
      </c>
      <c r="CB26" s="24">
        <f t="shared" si="91"/>
        <v>19449936.43</v>
      </c>
      <c r="CC26" s="25">
        <f>КМС!CC26+ИГС!CC26+МАКС!CC26</f>
        <v>5795</v>
      </c>
      <c r="CD26" s="24">
        <f>КМС!CD26+ИГС!CD26+МАКС!CD26</f>
        <v>2951265.18</v>
      </c>
      <c r="CE26" s="25">
        <f>КМС!CE26+ИГС!CE26+МАКС!CE26</f>
        <v>1210</v>
      </c>
      <c r="CF26" s="24">
        <f>КМС!CF26+ИГС!CF26+МАКС!CF26</f>
        <v>700285.59</v>
      </c>
      <c r="CG26" s="25">
        <f>КМС!CG26+ИГС!CG26+МАКС!CG26</f>
        <v>5847</v>
      </c>
      <c r="CH26" s="24">
        <f>КМС!CH26+ИГС!CH26+МАКС!CH26</f>
        <v>15798385.66</v>
      </c>
      <c r="CI26" s="25">
        <f>КМС!CI26+ИГС!CI26+МАКС!CI26</f>
        <v>267</v>
      </c>
      <c r="CJ26" s="24">
        <f>КМС!CJ26+ИГС!CJ26+МАКС!CJ26</f>
        <v>4173422.6</v>
      </c>
      <c r="CK26" s="25">
        <f>КМС!CK26+ИГС!CK26+МАКС!CK26</f>
        <v>1251</v>
      </c>
      <c r="CL26" s="24">
        <f>КМС!CL26+ИГС!CL26+МАКС!CL26</f>
        <v>20608956.899999999</v>
      </c>
      <c r="CM26" s="25">
        <f>КМС!CM26+ИГС!CM26+МАКС!CM26</f>
        <v>0</v>
      </c>
      <c r="CN26" s="24">
        <f>КМС!CN26+ИГС!CN26+МАКС!CN26</f>
        <v>0</v>
      </c>
      <c r="CO26" s="25">
        <f>КМС!CO26+ИГС!CO26+МАКС!CO26</f>
        <v>0</v>
      </c>
      <c r="CP26" s="24">
        <f>КМС!CP26+ИГС!CP26+МАКС!CP26</f>
        <v>0</v>
      </c>
      <c r="CQ26" s="25">
        <f>КМС!CQ26+ИГС!CQ26+МАКС!CQ26</f>
        <v>0</v>
      </c>
      <c r="CR26" s="24">
        <f>КМС!CR26+ИГС!CR26+МАКС!CR26</f>
        <v>0</v>
      </c>
    </row>
    <row r="27" spans="1:96" ht="15" customHeight="1" x14ac:dyDescent="0.25">
      <c r="A27" s="6" t="s">
        <v>186</v>
      </c>
      <c r="B27" s="8" t="s">
        <v>187</v>
      </c>
      <c r="C27" s="28">
        <v>330295</v>
      </c>
      <c r="D27" s="29" t="s">
        <v>124</v>
      </c>
      <c r="E27" s="29" t="s">
        <v>123</v>
      </c>
      <c r="F27" s="31" t="s">
        <v>125</v>
      </c>
      <c r="G27" s="24">
        <f t="shared" si="68"/>
        <v>26004786.73</v>
      </c>
      <c r="H27" s="24">
        <f t="shared" si="69"/>
        <v>26004786.73</v>
      </c>
      <c r="I27" s="25">
        <f t="shared" si="65"/>
        <v>10390</v>
      </c>
      <c r="J27" s="24">
        <f t="shared" si="70"/>
        <v>4869169.5999999996</v>
      </c>
      <c r="K27" s="25">
        <f t="shared" si="71"/>
        <v>4016</v>
      </c>
      <c r="L27" s="24">
        <f t="shared" si="72"/>
        <v>2305521.34</v>
      </c>
      <c r="M27" s="25">
        <f t="shared" si="73"/>
        <v>17098</v>
      </c>
      <c r="N27" s="24">
        <f t="shared" si="74"/>
        <v>18830095.789999999</v>
      </c>
      <c r="O27" s="25">
        <f t="shared" si="75"/>
        <v>0</v>
      </c>
      <c r="P27" s="24">
        <f t="shared" si="76"/>
        <v>0</v>
      </c>
      <c r="Q27" s="25">
        <f t="shared" si="77"/>
        <v>0</v>
      </c>
      <c r="R27" s="24">
        <f t="shared" si="67"/>
        <v>0</v>
      </c>
      <c r="S27" s="25">
        <f t="shared" si="78"/>
        <v>0</v>
      </c>
      <c r="T27" s="24">
        <f t="shared" si="79"/>
        <v>0</v>
      </c>
      <c r="U27" s="25">
        <f t="shared" si="80"/>
        <v>0</v>
      </c>
      <c r="V27" s="24">
        <f t="shared" si="81"/>
        <v>0</v>
      </c>
      <c r="W27" s="25">
        <f t="shared" si="82"/>
        <v>0</v>
      </c>
      <c r="X27" s="24">
        <f t="shared" si="83"/>
        <v>0</v>
      </c>
      <c r="Y27" s="24">
        <f t="shared" si="84"/>
        <v>7801436.0300000003</v>
      </c>
      <c r="Z27" s="24">
        <f t="shared" si="85"/>
        <v>7801436.0300000003</v>
      </c>
      <c r="AA27" s="25">
        <f>КМС!AA27+ИГС!AA27+МАКС!AA27</f>
        <v>2965</v>
      </c>
      <c r="AB27" s="24">
        <f>КМС!AB27+ИГС!AB27+МАКС!AB27</f>
        <v>1460750.88</v>
      </c>
      <c r="AC27" s="25">
        <f>КМС!AC27+ИГС!AC27+МАКС!AC27</f>
        <v>1145</v>
      </c>
      <c r="AD27" s="24">
        <f>КМС!AD27+ИГС!AD27+МАКС!AD27</f>
        <v>691656.41</v>
      </c>
      <c r="AE27" s="25">
        <f>КМС!AE27+ИГС!AE27+МАКС!AE27</f>
        <v>5129</v>
      </c>
      <c r="AF27" s="24">
        <f>КМС!AF27+ИГС!AF27+МАКС!AF27</f>
        <v>5649028.7400000002</v>
      </c>
      <c r="AG27" s="25">
        <f>КМС!AG27+ИГС!AG27+МАКС!AG27</f>
        <v>0</v>
      </c>
      <c r="AH27" s="24">
        <f>КМС!AH27+ИГС!AH27+МАКС!AH27</f>
        <v>0</v>
      </c>
      <c r="AI27" s="25">
        <f>КМС!AI27+ИГС!AI27+МАКС!AI27</f>
        <v>0</v>
      </c>
      <c r="AJ27" s="24">
        <f>КМС!AJ27+ИГС!AJ27+МАКС!AJ27</f>
        <v>0</v>
      </c>
      <c r="AK27" s="25">
        <f>КМС!AK27+ИГС!AK27+МАКС!AK27</f>
        <v>0</v>
      </c>
      <c r="AL27" s="24">
        <f>КМС!AL27+ИГС!AL27+МАКС!AL27</f>
        <v>0</v>
      </c>
      <c r="AM27" s="25">
        <f>КМС!AM27+ИГС!AM27+МАКС!AM27</f>
        <v>0</v>
      </c>
      <c r="AN27" s="24">
        <f>КМС!AN27+ИГС!AN27+МАКС!AN27</f>
        <v>0</v>
      </c>
      <c r="AO27" s="25">
        <f>КМС!AO27+ИГС!AO27+МАКС!AO27</f>
        <v>0</v>
      </c>
      <c r="AP27" s="24">
        <f>КМС!AP27+ИГС!AP27+МАКС!AP27</f>
        <v>0</v>
      </c>
      <c r="AQ27" s="24">
        <f t="shared" si="86"/>
        <v>5200957.3499999996</v>
      </c>
      <c r="AR27" s="24">
        <f t="shared" si="87"/>
        <v>5200957.3499999996</v>
      </c>
      <c r="AS27" s="25">
        <f>КМС!AS27+ИГС!AS27+МАКС!AS27</f>
        <v>2078</v>
      </c>
      <c r="AT27" s="24">
        <f>КМС!AT27+ИГС!AT27+МАКС!AT27</f>
        <v>973833.92</v>
      </c>
      <c r="AU27" s="25">
        <f>КМС!AU27+ИГС!AU27+МАКС!AU27</f>
        <v>862</v>
      </c>
      <c r="AV27" s="24">
        <f>КМС!AV27+ИГС!AV27+МАКС!AV27</f>
        <v>461104.27</v>
      </c>
      <c r="AW27" s="25">
        <f>КМС!AW27+ИГС!AW27+МАКС!AW27</f>
        <v>3419</v>
      </c>
      <c r="AX27" s="24">
        <f>КМС!AX27+ИГС!AX27+МАКС!AX27</f>
        <v>3766019.16</v>
      </c>
      <c r="AY27" s="25">
        <f>КМС!AY27+ИГС!AY27+МАКС!AY27</f>
        <v>0</v>
      </c>
      <c r="AZ27" s="24">
        <f>КМС!AZ27+ИГС!AZ27+МАКС!AZ27</f>
        <v>0</v>
      </c>
      <c r="BA27" s="25">
        <f>КМС!BA27+ИГС!BA27+МАКС!BA27</f>
        <v>0</v>
      </c>
      <c r="BB27" s="24">
        <f>КМС!BB27+ИГС!BB27+МАКС!BB27</f>
        <v>0</v>
      </c>
      <c r="BC27" s="25">
        <f>КМС!BC27+ИГС!BC27+МАКС!BC27</f>
        <v>0</v>
      </c>
      <c r="BD27" s="24">
        <f>КМС!BD27+ИГС!BD27+МАКС!BD27</f>
        <v>0</v>
      </c>
      <c r="BE27" s="25">
        <f>КМС!BE27+ИГС!BE27+МАКС!BE27</f>
        <v>0</v>
      </c>
      <c r="BF27" s="24">
        <f>КМС!BF27+ИГС!BF27+МАКС!BF27</f>
        <v>0</v>
      </c>
      <c r="BG27" s="25">
        <f>КМС!BG27+ИГС!BG27+МАКС!BG27</f>
        <v>0</v>
      </c>
      <c r="BH27" s="24">
        <f>КМС!BH27+ИГС!BH27+МАКС!BH27</f>
        <v>0</v>
      </c>
      <c r="BI27" s="24">
        <f t="shared" si="88"/>
        <v>5200957.3499999996</v>
      </c>
      <c r="BJ27" s="24">
        <f t="shared" si="89"/>
        <v>5200957.3499999996</v>
      </c>
      <c r="BK27" s="25">
        <f>КМС!BK27+ИГС!BK27+МАКС!BK27</f>
        <v>2078</v>
      </c>
      <c r="BL27" s="24">
        <f>КМС!BL27+ИГС!BL27+МАКС!BL27</f>
        <v>973833.92</v>
      </c>
      <c r="BM27" s="25">
        <f>КМС!BM27+ИГС!BM27+МАКС!BM27</f>
        <v>862</v>
      </c>
      <c r="BN27" s="24">
        <f>КМС!BN27+ИГС!BN27+МАКС!BN27</f>
        <v>461104.27</v>
      </c>
      <c r="BO27" s="25">
        <f>КМС!BO27+ИГС!BO27+МАКС!BO27</f>
        <v>3419</v>
      </c>
      <c r="BP27" s="24">
        <f>КМС!BP27+ИГС!BP27+МАКС!BP27</f>
        <v>3766019.16</v>
      </c>
      <c r="BQ27" s="25">
        <f>КМС!BQ27+ИГС!BQ27+МАКС!BQ27</f>
        <v>0</v>
      </c>
      <c r="BR27" s="24">
        <f>КМС!BR27+ИГС!BR27+МАКС!BR27</f>
        <v>0</v>
      </c>
      <c r="BS27" s="25">
        <f>КМС!BS27+ИГС!BS27+МАКС!BS27</f>
        <v>0</v>
      </c>
      <c r="BT27" s="24">
        <f>КМС!BT27+ИГС!BT27+МАКС!BT27</f>
        <v>0</v>
      </c>
      <c r="BU27" s="25">
        <f>КМС!BU27+ИГС!BU27+МАКС!BU27</f>
        <v>0</v>
      </c>
      <c r="BV27" s="24">
        <f>КМС!BV27+ИГС!BV27+МАКС!BV27</f>
        <v>0</v>
      </c>
      <c r="BW27" s="25">
        <f>КМС!BW27+ИГС!BW27+МАКС!BW27</f>
        <v>0</v>
      </c>
      <c r="BX27" s="24">
        <f>КМС!BX27+ИГС!BX27+МАКС!BX27</f>
        <v>0</v>
      </c>
      <c r="BY27" s="25">
        <f>КМС!BY27+ИГС!BY27+МАКС!BY27</f>
        <v>0</v>
      </c>
      <c r="BZ27" s="24">
        <f>КМС!BZ27+ИГС!BZ27+МАКС!BZ27</f>
        <v>0</v>
      </c>
      <c r="CA27" s="24">
        <f t="shared" si="90"/>
        <v>7801436</v>
      </c>
      <c r="CB27" s="24">
        <f t="shared" si="91"/>
        <v>7801436</v>
      </c>
      <c r="CC27" s="25">
        <f>КМС!CC27+ИГС!CC27+МАКС!CC27</f>
        <v>3269</v>
      </c>
      <c r="CD27" s="24">
        <f>КМС!CD27+ИГС!CD27+МАКС!CD27</f>
        <v>1460750.88</v>
      </c>
      <c r="CE27" s="25">
        <f>КМС!CE27+ИГС!CE27+МАКС!CE27</f>
        <v>1147</v>
      </c>
      <c r="CF27" s="24">
        <f>КМС!CF27+ИГС!CF27+МАКС!CF27</f>
        <v>691656.39</v>
      </c>
      <c r="CG27" s="25">
        <f>КМС!CG27+ИГС!CG27+МАКС!CG27</f>
        <v>5131</v>
      </c>
      <c r="CH27" s="24">
        <f>КМС!CH27+ИГС!CH27+МАКС!CH27</f>
        <v>5649028.7300000004</v>
      </c>
      <c r="CI27" s="25">
        <f>КМС!CI27+ИГС!CI27+МАКС!CI27</f>
        <v>0</v>
      </c>
      <c r="CJ27" s="24">
        <f>КМС!CJ27+ИГС!CJ27+МАКС!CJ27</f>
        <v>0</v>
      </c>
      <c r="CK27" s="25">
        <f>КМС!CK27+ИГС!CK27+МАКС!CK27</f>
        <v>0</v>
      </c>
      <c r="CL27" s="24">
        <f>КМС!CL27+ИГС!CL27+МАКС!CL27</f>
        <v>0</v>
      </c>
      <c r="CM27" s="25">
        <f>КМС!CM27+ИГС!CM27+МАКС!CM27</f>
        <v>0</v>
      </c>
      <c r="CN27" s="24">
        <f>КМС!CN27+ИГС!CN27+МАКС!CN27</f>
        <v>0</v>
      </c>
      <c r="CO27" s="25">
        <f>КМС!CO27+ИГС!CO27+МАКС!CO27</f>
        <v>0</v>
      </c>
      <c r="CP27" s="24">
        <f>КМС!CP27+ИГС!CP27+МАКС!CP27</f>
        <v>0</v>
      </c>
      <c r="CQ27" s="25">
        <f>КМС!CQ27+ИГС!CQ27+МАКС!CQ27</f>
        <v>0</v>
      </c>
      <c r="CR27" s="24">
        <f>КМС!CR27+ИГС!CR27+МАКС!CR27</f>
        <v>0</v>
      </c>
    </row>
    <row r="28" spans="1:96" ht="15" customHeight="1" x14ac:dyDescent="0.25">
      <c r="A28" s="6" t="s">
        <v>188</v>
      </c>
      <c r="B28" s="8" t="s">
        <v>189</v>
      </c>
      <c r="C28" s="28">
        <v>330296</v>
      </c>
      <c r="D28" s="29" t="s">
        <v>124</v>
      </c>
      <c r="E28" s="29" t="s">
        <v>123</v>
      </c>
      <c r="F28" s="31" t="s">
        <v>125</v>
      </c>
      <c r="G28" s="24">
        <f t="shared" si="68"/>
        <v>44765664.399999999</v>
      </c>
      <c r="H28" s="24">
        <f t="shared" si="69"/>
        <v>44765664.399999999</v>
      </c>
      <c r="I28" s="25">
        <f t="shared" si="65"/>
        <v>19004</v>
      </c>
      <c r="J28" s="24">
        <f t="shared" si="70"/>
        <v>8906034.5600000005</v>
      </c>
      <c r="K28" s="25">
        <f t="shared" si="71"/>
        <v>4938</v>
      </c>
      <c r="L28" s="24">
        <f t="shared" si="72"/>
        <v>2834826.79</v>
      </c>
      <c r="M28" s="25">
        <f t="shared" si="73"/>
        <v>29987</v>
      </c>
      <c r="N28" s="24">
        <f t="shared" si="74"/>
        <v>33024803.050000001</v>
      </c>
      <c r="O28" s="25">
        <f t="shared" si="75"/>
        <v>0</v>
      </c>
      <c r="P28" s="24">
        <f t="shared" si="76"/>
        <v>0</v>
      </c>
      <c r="Q28" s="25">
        <f t="shared" si="77"/>
        <v>0</v>
      </c>
      <c r="R28" s="24">
        <f t="shared" si="67"/>
        <v>0</v>
      </c>
      <c r="S28" s="25">
        <f t="shared" si="78"/>
        <v>0</v>
      </c>
      <c r="T28" s="24">
        <f t="shared" si="79"/>
        <v>0</v>
      </c>
      <c r="U28" s="25">
        <f t="shared" si="80"/>
        <v>0</v>
      </c>
      <c r="V28" s="24">
        <f t="shared" si="81"/>
        <v>0</v>
      </c>
      <c r="W28" s="25">
        <f t="shared" si="82"/>
        <v>0</v>
      </c>
      <c r="X28" s="24">
        <f t="shared" si="83"/>
        <v>0</v>
      </c>
      <c r="Y28" s="24">
        <f t="shared" si="84"/>
        <v>13429699.34</v>
      </c>
      <c r="Z28" s="24">
        <f t="shared" si="85"/>
        <v>13429699.34</v>
      </c>
      <c r="AA28" s="25">
        <f>КМС!AA28+ИГС!AA28+МАКС!AA28</f>
        <v>5423</v>
      </c>
      <c r="AB28" s="24">
        <f>КМС!AB28+ИГС!AB28+МАКС!AB28</f>
        <v>2671810.38</v>
      </c>
      <c r="AC28" s="25">
        <f>КМС!AC28+ИГС!AC28+МАКС!AC28</f>
        <v>1409</v>
      </c>
      <c r="AD28" s="24">
        <f>КМС!AD28+ИГС!AD28+МАКС!AD28</f>
        <v>850448.04</v>
      </c>
      <c r="AE28" s="25">
        <f>КМС!AE28+ИГС!AE28+МАКС!AE28</f>
        <v>8997</v>
      </c>
      <c r="AF28" s="24">
        <f>КМС!AF28+ИГС!AF28+МАКС!AF28</f>
        <v>9907440.9199999999</v>
      </c>
      <c r="AG28" s="25">
        <f>КМС!AG28+ИГС!AG28+МАКС!AG28</f>
        <v>0</v>
      </c>
      <c r="AH28" s="24">
        <f>КМС!AH28+ИГС!AH28+МАКС!AH28</f>
        <v>0</v>
      </c>
      <c r="AI28" s="25">
        <f>КМС!AI28+ИГС!AI28+МАКС!AI28</f>
        <v>0</v>
      </c>
      <c r="AJ28" s="24">
        <f>КМС!AJ28+ИГС!AJ28+МАКС!AJ28</f>
        <v>0</v>
      </c>
      <c r="AK28" s="25">
        <f>КМС!AK28+ИГС!AK28+МАКС!AK28</f>
        <v>0</v>
      </c>
      <c r="AL28" s="24">
        <f>КМС!AL28+ИГС!AL28+МАКС!AL28</f>
        <v>0</v>
      </c>
      <c r="AM28" s="25">
        <f>КМС!AM28+ИГС!AM28+МАКС!AM28</f>
        <v>0</v>
      </c>
      <c r="AN28" s="24">
        <f>КМС!AN28+ИГС!AN28+МАКС!AN28</f>
        <v>0</v>
      </c>
      <c r="AO28" s="25">
        <f>КМС!AO28+ИГС!AO28+МАКС!AO28</f>
        <v>0</v>
      </c>
      <c r="AP28" s="24">
        <f>КМС!AP28+ИГС!AP28+МАКС!AP28</f>
        <v>0</v>
      </c>
      <c r="AQ28" s="24">
        <f t="shared" si="86"/>
        <v>8953132.8800000008</v>
      </c>
      <c r="AR28" s="24">
        <f t="shared" si="87"/>
        <v>8953132.8800000008</v>
      </c>
      <c r="AS28" s="25">
        <f>КМС!AS28+ИГС!AS28+МАКС!AS28</f>
        <v>3801</v>
      </c>
      <c r="AT28" s="24">
        <f>КМС!AT28+ИГС!AT28+МАКС!AT28</f>
        <v>1781206.91</v>
      </c>
      <c r="AU28" s="25">
        <f>КМС!AU28+ИГС!AU28+МАКС!AU28</f>
        <v>1060</v>
      </c>
      <c r="AV28" s="24">
        <f>КМС!AV28+ИГС!AV28+МАКС!AV28</f>
        <v>566965.36</v>
      </c>
      <c r="AW28" s="25">
        <f>КМС!AW28+ИГС!AW28+МАКС!AW28</f>
        <v>5997</v>
      </c>
      <c r="AX28" s="24">
        <f>КМС!AX28+ИГС!AX28+МАКС!AX28</f>
        <v>6604960.6100000003</v>
      </c>
      <c r="AY28" s="25">
        <f>КМС!AY28+ИГС!AY28+МАКС!AY28</f>
        <v>0</v>
      </c>
      <c r="AZ28" s="24">
        <f>КМС!AZ28+ИГС!AZ28+МАКС!AZ28</f>
        <v>0</v>
      </c>
      <c r="BA28" s="25">
        <f>КМС!BA28+ИГС!BA28+МАКС!BA28</f>
        <v>0</v>
      </c>
      <c r="BB28" s="24">
        <f>КМС!BB28+ИГС!BB28+МАКС!BB28</f>
        <v>0</v>
      </c>
      <c r="BC28" s="25">
        <f>КМС!BC28+ИГС!BC28+МАКС!BC28</f>
        <v>0</v>
      </c>
      <c r="BD28" s="24">
        <f>КМС!BD28+ИГС!BD28+МАКС!BD28</f>
        <v>0</v>
      </c>
      <c r="BE28" s="25">
        <f>КМС!BE28+ИГС!BE28+МАКС!BE28</f>
        <v>0</v>
      </c>
      <c r="BF28" s="24">
        <f>КМС!BF28+ИГС!BF28+МАКС!BF28</f>
        <v>0</v>
      </c>
      <c r="BG28" s="25">
        <f>КМС!BG28+ИГС!BG28+МАКС!BG28</f>
        <v>0</v>
      </c>
      <c r="BH28" s="24">
        <f>КМС!BH28+ИГС!BH28+МАКС!BH28</f>
        <v>0</v>
      </c>
      <c r="BI28" s="24">
        <f t="shared" si="88"/>
        <v>8953132.8800000008</v>
      </c>
      <c r="BJ28" s="24">
        <f t="shared" si="89"/>
        <v>8953132.8800000008</v>
      </c>
      <c r="BK28" s="25">
        <f>КМС!BK28+ИГС!BK28+МАКС!BK28</f>
        <v>3801</v>
      </c>
      <c r="BL28" s="24">
        <f>КМС!BL28+ИГС!BL28+МАКС!BL28</f>
        <v>1781206.91</v>
      </c>
      <c r="BM28" s="25">
        <f>КМС!BM28+ИГС!BM28+МАКС!BM28</f>
        <v>1060</v>
      </c>
      <c r="BN28" s="24">
        <f>КМС!BN28+ИГС!BN28+МАКС!BN28</f>
        <v>566965.36</v>
      </c>
      <c r="BO28" s="25">
        <f>КМС!BO28+ИГС!BO28+МАКС!BO28</f>
        <v>5997</v>
      </c>
      <c r="BP28" s="24">
        <f>КМС!BP28+ИГС!BP28+МАКС!BP28</f>
        <v>6604960.6100000003</v>
      </c>
      <c r="BQ28" s="25">
        <f>КМС!BQ28+ИГС!BQ28+МАКС!BQ28</f>
        <v>0</v>
      </c>
      <c r="BR28" s="24">
        <f>КМС!BR28+ИГС!BR28+МАКС!BR28</f>
        <v>0</v>
      </c>
      <c r="BS28" s="25">
        <f>КМС!BS28+ИГС!BS28+МАКС!BS28</f>
        <v>0</v>
      </c>
      <c r="BT28" s="24">
        <f>КМС!BT28+ИГС!BT28+МАКС!BT28</f>
        <v>0</v>
      </c>
      <c r="BU28" s="25">
        <f>КМС!BU28+ИГС!BU28+МАКС!BU28</f>
        <v>0</v>
      </c>
      <c r="BV28" s="24">
        <f>КМС!BV28+ИГС!BV28+МАКС!BV28</f>
        <v>0</v>
      </c>
      <c r="BW28" s="25">
        <f>КМС!BW28+ИГС!BW28+МАКС!BW28</f>
        <v>0</v>
      </c>
      <c r="BX28" s="24">
        <f>КМС!BX28+ИГС!BX28+МАКС!BX28</f>
        <v>0</v>
      </c>
      <c r="BY28" s="25">
        <f>КМС!BY28+ИГС!BY28+МАКС!BY28</f>
        <v>0</v>
      </c>
      <c r="BZ28" s="24">
        <f>КМС!BZ28+ИГС!BZ28+МАКС!BZ28</f>
        <v>0</v>
      </c>
      <c r="CA28" s="24">
        <f t="shared" si="90"/>
        <v>13429699.300000001</v>
      </c>
      <c r="CB28" s="24">
        <f t="shared" si="91"/>
        <v>13429699.300000001</v>
      </c>
      <c r="CC28" s="25">
        <f>КМС!CC28+ИГС!CC28+МАКС!CC28</f>
        <v>5979</v>
      </c>
      <c r="CD28" s="24">
        <f>КМС!CD28+ИГС!CD28+МАКС!CD28</f>
        <v>2671810.36</v>
      </c>
      <c r="CE28" s="25">
        <f>КМС!CE28+ИГС!CE28+МАКС!CE28</f>
        <v>1409</v>
      </c>
      <c r="CF28" s="24">
        <f>КМС!CF28+ИГС!CF28+МАКС!CF28</f>
        <v>850448.03</v>
      </c>
      <c r="CG28" s="25">
        <f>КМС!CG28+ИГС!CG28+МАКС!CG28</f>
        <v>8996</v>
      </c>
      <c r="CH28" s="24">
        <f>КМС!CH28+ИГС!CH28+МАКС!CH28</f>
        <v>9907440.9100000001</v>
      </c>
      <c r="CI28" s="25">
        <f>КМС!CI28+ИГС!CI28+МАКС!CI28</f>
        <v>0</v>
      </c>
      <c r="CJ28" s="24">
        <f>КМС!CJ28+ИГС!CJ28+МАКС!CJ28</f>
        <v>0</v>
      </c>
      <c r="CK28" s="25">
        <f>КМС!CK28+ИГС!CK28+МАКС!CK28</f>
        <v>0</v>
      </c>
      <c r="CL28" s="24">
        <f>КМС!CL28+ИГС!CL28+МАКС!CL28</f>
        <v>0</v>
      </c>
      <c r="CM28" s="25">
        <f>КМС!CM28+ИГС!CM28+МАКС!CM28</f>
        <v>0</v>
      </c>
      <c r="CN28" s="24">
        <f>КМС!CN28+ИГС!CN28+МАКС!CN28</f>
        <v>0</v>
      </c>
      <c r="CO28" s="25">
        <f>КМС!CO28+ИГС!CO28+МАКС!CO28</f>
        <v>0</v>
      </c>
      <c r="CP28" s="24">
        <f>КМС!CP28+ИГС!CP28+МАКС!CP28</f>
        <v>0</v>
      </c>
      <c r="CQ28" s="25">
        <f>КМС!CQ28+ИГС!CQ28+МАКС!CQ28</f>
        <v>0</v>
      </c>
      <c r="CR28" s="24">
        <f>КМС!CR28+ИГС!CR28+МАКС!CR28</f>
        <v>0</v>
      </c>
    </row>
    <row r="29" spans="1:96" ht="15" customHeight="1" x14ac:dyDescent="0.25">
      <c r="A29" s="6" t="s">
        <v>190</v>
      </c>
      <c r="B29" s="8" t="s">
        <v>191</v>
      </c>
      <c r="C29" s="28">
        <v>330100</v>
      </c>
      <c r="D29" s="29" t="s">
        <v>124</v>
      </c>
      <c r="E29" s="29" t="s">
        <v>123</v>
      </c>
      <c r="F29" s="31" t="s">
        <v>125</v>
      </c>
      <c r="G29" s="24">
        <f t="shared" si="68"/>
        <v>30532610.68</v>
      </c>
      <c r="H29" s="24">
        <f t="shared" si="69"/>
        <v>30532610.68</v>
      </c>
      <c r="I29" s="25">
        <f t="shared" si="65"/>
        <v>11825</v>
      </c>
      <c r="J29" s="24">
        <f t="shared" si="70"/>
        <v>5541668</v>
      </c>
      <c r="K29" s="25">
        <f t="shared" si="71"/>
        <v>2897</v>
      </c>
      <c r="L29" s="24">
        <f t="shared" si="72"/>
        <v>1663121.35</v>
      </c>
      <c r="M29" s="25">
        <f t="shared" si="73"/>
        <v>21182</v>
      </c>
      <c r="N29" s="24">
        <f t="shared" si="74"/>
        <v>23327821.329999998</v>
      </c>
      <c r="O29" s="25">
        <f t="shared" si="75"/>
        <v>0</v>
      </c>
      <c r="P29" s="24">
        <f t="shared" si="76"/>
        <v>0</v>
      </c>
      <c r="Q29" s="25">
        <f t="shared" si="77"/>
        <v>0</v>
      </c>
      <c r="R29" s="24">
        <f t="shared" si="67"/>
        <v>0</v>
      </c>
      <c r="S29" s="25">
        <f t="shared" si="78"/>
        <v>0</v>
      </c>
      <c r="T29" s="24">
        <f t="shared" si="79"/>
        <v>0</v>
      </c>
      <c r="U29" s="25">
        <f t="shared" si="80"/>
        <v>0</v>
      </c>
      <c r="V29" s="24">
        <f t="shared" si="81"/>
        <v>0</v>
      </c>
      <c r="W29" s="25">
        <f t="shared" si="82"/>
        <v>0</v>
      </c>
      <c r="X29" s="24">
        <f t="shared" si="83"/>
        <v>0</v>
      </c>
      <c r="Y29" s="24">
        <f t="shared" si="84"/>
        <v>9159783.2200000007</v>
      </c>
      <c r="Z29" s="24">
        <f t="shared" si="85"/>
        <v>9159783.2200000007</v>
      </c>
      <c r="AA29" s="25">
        <f>КМС!AA29+ИГС!AA29+МАКС!AA29</f>
        <v>3332</v>
      </c>
      <c r="AB29" s="24">
        <f>КМС!AB29+ИГС!AB29+МАКС!AB29</f>
        <v>1662500.41</v>
      </c>
      <c r="AC29" s="25">
        <f>КМС!AC29+ИГС!AC29+МАКС!AC29</f>
        <v>816</v>
      </c>
      <c r="AD29" s="24">
        <f>КМС!AD29+ИГС!AD29+МАКС!AD29</f>
        <v>498936.41</v>
      </c>
      <c r="AE29" s="25">
        <f>КМС!AE29+ИГС!AE29+МАКС!AE29</f>
        <v>6355</v>
      </c>
      <c r="AF29" s="24">
        <f>КМС!AF29+ИГС!AF29+МАКС!AF29</f>
        <v>6998346.4000000004</v>
      </c>
      <c r="AG29" s="25">
        <f>КМС!AG29+ИГС!AG29+МАКС!AG29</f>
        <v>0</v>
      </c>
      <c r="AH29" s="24">
        <f>КМС!AH29+ИГС!AH29+МАКС!AH29</f>
        <v>0</v>
      </c>
      <c r="AI29" s="25">
        <f>КМС!AI29+ИГС!AI29+МАКС!AI29</f>
        <v>0</v>
      </c>
      <c r="AJ29" s="24">
        <f>КМС!AJ29+ИГС!AJ29+МАКС!AJ29</f>
        <v>0</v>
      </c>
      <c r="AK29" s="25">
        <f>КМС!AK29+ИГС!AK29+МАКС!AK29</f>
        <v>0</v>
      </c>
      <c r="AL29" s="24">
        <f>КМС!AL29+ИГС!AL29+МАКС!AL29</f>
        <v>0</v>
      </c>
      <c r="AM29" s="25">
        <f>КМС!AM29+ИГС!AM29+МАКС!AM29</f>
        <v>0</v>
      </c>
      <c r="AN29" s="24">
        <f>КМС!AN29+ИГС!AN29+МАКС!AN29</f>
        <v>0</v>
      </c>
      <c r="AO29" s="25">
        <f>КМС!AO29+ИГС!AO29+МАКС!AO29</f>
        <v>0</v>
      </c>
      <c r="AP29" s="24">
        <f>КМС!AP29+ИГС!AP29+МАКС!AP29</f>
        <v>0</v>
      </c>
      <c r="AQ29" s="24">
        <f t="shared" si="86"/>
        <v>6106522.1399999997</v>
      </c>
      <c r="AR29" s="24">
        <f t="shared" si="87"/>
        <v>6106522.1399999997</v>
      </c>
      <c r="AS29" s="25">
        <f>КМС!AS29+ИГС!AS29+МАКС!AS29</f>
        <v>2365</v>
      </c>
      <c r="AT29" s="24">
        <f>КМС!AT29+ИГС!AT29+МАКС!AT29</f>
        <v>1108333.6000000001</v>
      </c>
      <c r="AU29" s="25">
        <f>КМС!AU29+ИГС!AU29+МАКС!AU29</f>
        <v>633</v>
      </c>
      <c r="AV29" s="24">
        <f>КМС!AV29+ИГС!AV29+МАКС!AV29</f>
        <v>332624.27</v>
      </c>
      <c r="AW29" s="25">
        <f>КМС!AW29+ИГС!AW29+МАКС!AW29</f>
        <v>4237</v>
      </c>
      <c r="AX29" s="24">
        <f>КМС!AX29+ИГС!AX29+МАКС!AX29</f>
        <v>4665564.2699999996</v>
      </c>
      <c r="AY29" s="25">
        <f>КМС!AY29+ИГС!AY29+МАКС!AY29</f>
        <v>0</v>
      </c>
      <c r="AZ29" s="24">
        <f>КМС!AZ29+ИГС!AZ29+МАКС!AZ29</f>
        <v>0</v>
      </c>
      <c r="BA29" s="25">
        <f>КМС!BA29+ИГС!BA29+МАКС!BA29</f>
        <v>0</v>
      </c>
      <c r="BB29" s="24">
        <f>КМС!BB29+ИГС!BB29+МАКС!BB29</f>
        <v>0</v>
      </c>
      <c r="BC29" s="25">
        <f>КМС!BC29+ИГС!BC29+МАКС!BC29</f>
        <v>0</v>
      </c>
      <c r="BD29" s="24">
        <f>КМС!BD29+ИГС!BD29+МАКС!BD29</f>
        <v>0</v>
      </c>
      <c r="BE29" s="25">
        <f>КМС!BE29+ИГС!BE29+МАКС!BE29</f>
        <v>0</v>
      </c>
      <c r="BF29" s="24">
        <f>КМС!BF29+ИГС!BF29+МАКС!BF29</f>
        <v>0</v>
      </c>
      <c r="BG29" s="25">
        <f>КМС!BG29+ИГС!BG29+МАКС!BG29</f>
        <v>0</v>
      </c>
      <c r="BH29" s="24">
        <f>КМС!BH29+ИГС!BH29+МАКС!BH29</f>
        <v>0</v>
      </c>
      <c r="BI29" s="24">
        <f t="shared" si="88"/>
        <v>6106522.1399999997</v>
      </c>
      <c r="BJ29" s="24">
        <f t="shared" si="89"/>
        <v>6106522.1399999997</v>
      </c>
      <c r="BK29" s="25">
        <f>КМС!BK29+ИГС!BK29+МАКС!BK29</f>
        <v>2365</v>
      </c>
      <c r="BL29" s="24">
        <f>КМС!BL29+ИГС!BL29+МАКС!BL29</f>
        <v>1108333.6000000001</v>
      </c>
      <c r="BM29" s="25">
        <f>КМС!BM29+ИГС!BM29+МАКС!BM29</f>
        <v>633</v>
      </c>
      <c r="BN29" s="24">
        <f>КМС!BN29+ИГС!BN29+МАКС!BN29</f>
        <v>332624.27</v>
      </c>
      <c r="BO29" s="25">
        <f>КМС!BO29+ИГС!BO29+МАКС!BO29</f>
        <v>4237</v>
      </c>
      <c r="BP29" s="24">
        <f>КМС!BP29+ИГС!BP29+МАКС!BP29</f>
        <v>4665564.2699999996</v>
      </c>
      <c r="BQ29" s="25">
        <f>КМС!BQ29+ИГС!BQ29+МАКС!BQ29</f>
        <v>0</v>
      </c>
      <c r="BR29" s="24">
        <f>КМС!BR29+ИГС!BR29+МАКС!BR29</f>
        <v>0</v>
      </c>
      <c r="BS29" s="25">
        <f>КМС!BS29+ИГС!BS29+МАКС!BS29</f>
        <v>0</v>
      </c>
      <c r="BT29" s="24">
        <f>КМС!BT29+ИГС!BT29+МАКС!BT29</f>
        <v>0</v>
      </c>
      <c r="BU29" s="25">
        <f>КМС!BU29+ИГС!BU29+МАКС!BU29</f>
        <v>0</v>
      </c>
      <c r="BV29" s="24">
        <f>КМС!BV29+ИГС!BV29+МАКС!BV29</f>
        <v>0</v>
      </c>
      <c r="BW29" s="25">
        <f>КМС!BW29+ИГС!BW29+МАКС!BW29</f>
        <v>0</v>
      </c>
      <c r="BX29" s="24">
        <f>КМС!BX29+ИГС!BX29+МАКС!BX29</f>
        <v>0</v>
      </c>
      <c r="BY29" s="25">
        <f>КМС!BY29+ИГС!BY29+МАКС!BY29</f>
        <v>0</v>
      </c>
      <c r="BZ29" s="24">
        <f>КМС!BZ29+ИГС!BZ29+МАКС!BZ29</f>
        <v>0</v>
      </c>
      <c r="CA29" s="24">
        <f t="shared" si="90"/>
        <v>9159783.1799999997</v>
      </c>
      <c r="CB29" s="24">
        <f t="shared" si="91"/>
        <v>9159783.1799999997</v>
      </c>
      <c r="CC29" s="25">
        <f>КМС!CC29+ИГС!CC29+МАКС!CC29</f>
        <v>3763</v>
      </c>
      <c r="CD29" s="24">
        <f>КМС!CD29+ИГС!CD29+МАКС!CD29</f>
        <v>1662500.39</v>
      </c>
      <c r="CE29" s="25">
        <f>КМС!CE29+ИГС!CE29+МАКС!CE29</f>
        <v>815</v>
      </c>
      <c r="CF29" s="24">
        <f>КМС!CF29+ИГС!CF29+МАКС!CF29</f>
        <v>498936.4</v>
      </c>
      <c r="CG29" s="25">
        <f>КМС!CG29+ИГС!CG29+МАКС!CG29</f>
        <v>6353</v>
      </c>
      <c r="CH29" s="24">
        <f>КМС!CH29+ИГС!CH29+МАКС!CH29</f>
        <v>6998346.3899999997</v>
      </c>
      <c r="CI29" s="25">
        <f>КМС!CI29+ИГС!CI29+МАКС!CI29</f>
        <v>0</v>
      </c>
      <c r="CJ29" s="24">
        <f>КМС!CJ29+ИГС!CJ29+МАКС!CJ29</f>
        <v>0</v>
      </c>
      <c r="CK29" s="25">
        <f>КМС!CK29+ИГС!CK29+МАКС!CK29</f>
        <v>0</v>
      </c>
      <c r="CL29" s="24">
        <f>КМС!CL29+ИГС!CL29+МАКС!CL29</f>
        <v>0</v>
      </c>
      <c r="CM29" s="25">
        <f>КМС!CM29+ИГС!CM29+МАКС!CM29</f>
        <v>0</v>
      </c>
      <c r="CN29" s="24">
        <f>КМС!CN29+ИГС!CN29+МАКС!CN29</f>
        <v>0</v>
      </c>
      <c r="CO29" s="25">
        <f>КМС!CO29+ИГС!CO29+МАКС!CO29</f>
        <v>0</v>
      </c>
      <c r="CP29" s="24">
        <f>КМС!CP29+ИГС!CP29+МАКС!CP29</f>
        <v>0</v>
      </c>
      <c r="CQ29" s="25">
        <f>КМС!CQ29+ИГС!CQ29+МАКС!CQ29</f>
        <v>0</v>
      </c>
      <c r="CR29" s="24">
        <f>КМС!CR29+ИГС!CR29+МАКС!CR29</f>
        <v>0</v>
      </c>
    </row>
    <row r="30" spans="1:96" ht="15" customHeight="1" x14ac:dyDescent="0.25">
      <c r="A30" s="6" t="s">
        <v>192</v>
      </c>
      <c r="B30" s="8" t="s">
        <v>193</v>
      </c>
      <c r="C30" s="28">
        <v>330102</v>
      </c>
      <c r="D30" s="29" t="s">
        <v>124</v>
      </c>
      <c r="E30" s="29" t="s">
        <v>123</v>
      </c>
      <c r="F30" s="31" t="s">
        <v>125</v>
      </c>
      <c r="G30" s="24">
        <f t="shared" si="68"/>
        <v>151831923.5</v>
      </c>
      <c r="H30" s="24">
        <f t="shared" si="69"/>
        <v>136833667.31999999</v>
      </c>
      <c r="I30" s="25">
        <f t="shared" si="65"/>
        <v>92917</v>
      </c>
      <c r="J30" s="24">
        <f t="shared" si="70"/>
        <v>54490497.159999996</v>
      </c>
      <c r="K30" s="25">
        <f t="shared" si="71"/>
        <v>44341</v>
      </c>
      <c r="L30" s="24">
        <f t="shared" si="72"/>
        <v>24101454.469999999</v>
      </c>
      <c r="M30" s="25">
        <f t="shared" si="73"/>
        <v>105012</v>
      </c>
      <c r="N30" s="24">
        <f t="shared" si="74"/>
        <v>58241715.689999998</v>
      </c>
      <c r="O30" s="25">
        <f t="shared" si="75"/>
        <v>1680</v>
      </c>
      <c r="P30" s="24">
        <f t="shared" si="76"/>
        <v>14998256.18</v>
      </c>
      <c r="Q30" s="25">
        <f t="shared" si="77"/>
        <v>0</v>
      </c>
      <c r="R30" s="24">
        <f t="shared" si="67"/>
        <v>0</v>
      </c>
      <c r="S30" s="25">
        <f t="shared" si="78"/>
        <v>0</v>
      </c>
      <c r="T30" s="24">
        <f t="shared" si="79"/>
        <v>0</v>
      </c>
      <c r="U30" s="25">
        <f t="shared" si="80"/>
        <v>0</v>
      </c>
      <c r="V30" s="24">
        <f t="shared" si="81"/>
        <v>0</v>
      </c>
      <c r="W30" s="25">
        <f t="shared" si="82"/>
        <v>0</v>
      </c>
      <c r="X30" s="24">
        <f t="shared" si="83"/>
        <v>0</v>
      </c>
      <c r="Y30" s="24">
        <f t="shared" si="84"/>
        <v>40262059.799999997</v>
      </c>
      <c r="Z30" s="24">
        <f t="shared" si="85"/>
        <v>35762582.939999998</v>
      </c>
      <c r="AA30" s="25">
        <f>КМС!AA30+ИГС!AA30+МАКС!AA30</f>
        <v>26560</v>
      </c>
      <c r="AB30" s="24">
        <f>КМС!AB30+ИГС!AB30+МАКС!AB30</f>
        <v>13650515.34</v>
      </c>
      <c r="AC30" s="25">
        <f>КМС!AC30+ИГС!AC30+МАКС!AC30</f>
        <v>12675</v>
      </c>
      <c r="AD30" s="24">
        <f>КМС!AD30+ИГС!AD30+МАКС!AD30</f>
        <v>7230436.3499999996</v>
      </c>
      <c r="AE30" s="25">
        <f>КМС!AE30+ИГС!AE30+МАКС!AE30</f>
        <v>31503</v>
      </c>
      <c r="AF30" s="24">
        <f>КМС!AF30+ИГС!AF30+МАКС!AF30</f>
        <v>14881631.25</v>
      </c>
      <c r="AG30" s="25">
        <f>КМС!AG30+ИГС!AG30+МАКС!AG30</f>
        <v>504</v>
      </c>
      <c r="AH30" s="24">
        <f>КМС!AH30+ИГС!AH30+МАКС!AH30</f>
        <v>4499476.8600000003</v>
      </c>
      <c r="AI30" s="25">
        <f>КМС!AI30+ИГС!AI30+МАКС!AI30</f>
        <v>0</v>
      </c>
      <c r="AJ30" s="24">
        <f>КМС!AJ30+ИГС!AJ30+МАКС!AJ30</f>
        <v>0</v>
      </c>
      <c r="AK30" s="25">
        <f>КМС!AK30+ИГС!AK30+МАКС!AK30</f>
        <v>0</v>
      </c>
      <c r="AL30" s="24">
        <f>КМС!AL30+ИГС!AL30+МАКС!AL30</f>
        <v>0</v>
      </c>
      <c r="AM30" s="25">
        <f>КМС!AM30+ИГС!AM30+МАКС!AM30</f>
        <v>0</v>
      </c>
      <c r="AN30" s="24">
        <f>КМС!AN30+ИГС!AN30+МАКС!AN30</f>
        <v>0</v>
      </c>
      <c r="AO30" s="25">
        <f>КМС!AO30+ИГС!AO30+МАКС!AO30</f>
        <v>0</v>
      </c>
      <c r="AP30" s="24">
        <f>КМС!AP30+ИГС!AP30+МАКС!AP30</f>
        <v>0</v>
      </c>
      <c r="AQ30" s="24">
        <f t="shared" si="86"/>
        <v>35653901.969999999</v>
      </c>
      <c r="AR30" s="24">
        <f t="shared" si="87"/>
        <v>32654250.739999998</v>
      </c>
      <c r="AS30" s="25">
        <f>КМС!AS30+ИГС!AS30+МАКС!AS30</f>
        <v>18584</v>
      </c>
      <c r="AT30" s="24">
        <f>КМС!AT30+ИГС!AT30+МАКС!AT30</f>
        <v>13594733.24</v>
      </c>
      <c r="AU30" s="25">
        <f>КМС!AU30+ИГС!AU30+МАКС!AU30</f>
        <v>9495</v>
      </c>
      <c r="AV30" s="24">
        <f>КМС!AV30+ИГС!AV30+МАКС!AV30</f>
        <v>4820290.8899999997</v>
      </c>
      <c r="AW30" s="25">
        <f>КМС!AW30+ИГС!AW30+МАКС!AW30</f>
        <v>21003</v>
      </c>
      <c r="AX30" s="24">
        <f>КМС!AX30+ИГС!AX30+МАКС!AX30</f>
        <v>14239226.609999999</v>
      </c>
      <c r="AY30" s="25">
        <f>КМС!AY30+ИГС!AY30+МАКС!AY30</f>
        <v>336</v>
      </c>
      <c r="AZ30" s="24">
        <f>КМС!AZ30+ИГС!AZ30+МАКС!AZ30</f>
        <v>2999651.23</v>
      </c>
      <c r="BA30" s="25">
        <f>КМС!BA30+ИГС!BA30+МАКС!BA30</f>
        <v>0</v>
      </c>
      <c r="BB30" s="24">
        <f>КМС!BB30+ИГС!BB30+МАКС!BB30</f>
        <v>0</v>
      </c>
      <c r="BC30" s="25">
        <f>КМС!BC30+ИГС!BC30+МАКС!BC30</f>
        <v>0</v>
      </c>
      <c r="BD30" s="24">
        <f>КМС!BD30+ИГС!BD30+МАКС!BD30</f>
        <v>0</v>
      </c>
      <c r="BE30" s="25">
        <f>КМС!BE30+ИГС!BE30+МАКС!BE30</f>
        <v>0</v>
      </c>
      <c r="BF30" s="24">
        <f>КМС!BF30+ИГС!BF30+МАКС!BF30</f>
        <v>0</v>
      </c>
      <c r="BG30" s="25">
        <f>КМС!BG30+ИГС!BG30+МАКС!BG30</f>
        <v>0</v>
      </c>
      <c r="BH30" s="24">
        <f>КМС!BH30+ИГС!BH30+МАКС!BH30</f>
        <v>0</v>
      </c>
      <c r="BI30" s="24">
        <f t="shared" si="88"/>
        <v>35653901.969999999</v>
      </c>
      <c r="BJ30" s="24">
        <f t="shared" si="89"/>
        <v>32654250.739999998</v>
      </c>
      <c r="BK30" s="25">
        <f>КМС!BK30+ИГС!BK30+МАКС!BK30</f>
        <v>18584</v>
      </c>
      <c r="BL30" s="24">
        <f>КМС!BL30+ИГС!BL30+МАКС!BL30</f>
        <v>13594733.24</v>
      </c>
      <c r="BM30" s="25">
        <f>КМС!BM30+ИГС!BM30+МАКС!BM30</f>
        <v>9495</v>
      </c>
      <c r="BN30" s="24">
        <f>КМС!BN30+ИГС!BN30+МАКС!BN30</f>
        <v>4820290.8899999997</v>
      </c>
      <c r="BO30" s="25">
        <f>КМС!BO30+ИГС!BO30+МАКС!BO30</f>
        <v>21003</v>
      </c>
      <c r="BP30" s="24">
        <f>КМС!BP30+ИГС!BP30+МАКС!BP30</f>
        <v>14239226.609999999</v>
      </c>
      <c r="BQ30" s="25">
        <f>КМС!BQ30+ИГС!BQ30+МАКС!BQ30</f>
        <v>336</v>
      </c>
      <c r="BR30" s="24">
        <f>КМС!BR30+ИГС!BR30+МАКС!BR30</f>
        <v>2999651.23</v>
      </c>
      <c r="BS30" s="25">
        <f>КМС!BS30+ИГС!BS30+МАКС!BS30</f>
        <v>0</v>
      </c>
      <c r="BT30" s="24">
        <f>КМС!BT30+ИГС!BT30+МАКС!BT30</f>
        <v>0</v>
      </c>
      <c r="BU30" s="25">
        <f>КМС!BU30+ИГС!BU30+МАКС!BU30</f>
        <v>0</v>
      </c>
      <c r="BV30" s="24">
        <f>КМС!BV30+ИГС!BV30+МАКС!BV30</f>
        <v>0</v>
      </c>
      <c r="BW30" s="25">
        <f>КМС!BW30+ИГС!BW30+МАКС!BW30</f>
        <v>0</v>
      </c>
      <c r="BX30" s="24">
        <f>КМС!BX30+ИГС!BX30+МАКС!BX30</f>
        <v>0</v>
      </c>
      <c r="BY30" s="25">
        <f>КМС!BY30+ИГС!BY30+МАКС!BY30</f>
        <v>0</v>
      </c>
      <c r="BZ30" s="24">
        <f>КМС!BZ30+ИГС!BZ30+МАКС!BZ30</f>
        <v>0</v>
      </c>
      <c r="CA30" s="24">
        <f t="shared" si="90"/>
        <v>40262059.759999998</v>
      </c>
      <c r="CB30" s="24">
        <f t="shared" si="91"/>
        <v>35762582.899999999</v>
      </c>
      <c r="CC30" s="25">
        <f>КМС!CC30+ИГС!CC30+МАКС!CC30</f>
        <v>29189</v>
      </c>
      <c r="CD30" s="24">
        <f>КМС!CD30+ИГС!CD30+МАКС!CD30</f>
        <v>13650515.34</v>
      </c>
      <c r="CE30" s="25">
        <f>КМС!CE30+ИГС!CE30+МАКС!CE30</f>
        <v>12676</v>
      </c>
      <c r="CF30" s="24">
        <f>КМС!CF30+ИГС!CF30+МАКС!CF30</f>
        <v>7230436.3399999999</v>
      </c>
      <c r="CG30" s="25">
        <f>КМС!CG30+ИГС!CG30+МАКС!CG30</f>
        <v>31503</v>
      </c>
      <c r="CH30" s="24">
        <f>КМС!CH30+ИГС!CH30+МАКС!CH30</f>
        <v>14881631.220000001</v>
      </c>
      <c r="CI30" s="25">
        <f>КМС!CI30+ИГС!CI30+МАКС!CI30</f>
        <v>504</v>
      </c>
      <c r="CJ30" s="24">
        <f>КМС!CJ30+ИГС!CJ30+МАКС!CJ30</f>
        <v>4499476.8600000003</v>
      </c>
      <c r="CK30" s="25">
        <f>КМС!CK30+ИГС!CK30+МАКС!CK30</f>
        <v>0</v>
      </c>
      <c r="CL30" s="24">
        <f>КМС!CL30+ИГС!CL30+МАКС!CL30</f>
        <v>0</v>
      </c>
      <c r="CM30" s="25">
        <f>КМС!CM30+ИГС!CM30+МАКС!CM30</f>
        <v>0</v>
      </c>
      <c r="CN30" s="24">
        <f>КМС!CN30+ИГС!CN30+МАКС!CN30</f>
        <v>0</v>
      </c>
      <c r="CO30" s="25">
        <f>КМС!CO30+ИГС!CO30+МАКС!CO30</f>
        <v>0</v>
      </c>
      <c r="CP30" s="24">
        <f>КМС!CP30+ИГС!CP30+МАКС!CP30</f>
        <v>0</v>
      </c>
      <c r="CQ30" s="25">
        <f>КМС!CQ30+ИГС!CQ30+МАКС!CQ30</f>
        <v>0</v>
      </c>
      <c r="CR30" s="24">
        <f>КМС!CR30+ИГС!CR30+МАКС!CR30</f>
        <v>0</v>
      </c>
    </row>
    <row r="31" spans="1:96" ht="15" customHeight="1" x14ac:dyDescent="0.25">
      <c r="A31" s="6" t="s">
        <v>194</v>
      </c>
      <c r="B31" s="8" t="s">
        <v>195</v>
      </c>
      <c r="C31" s="28">
        <v>330096</v>
      </c>
      <c r="D31" s="29" t="s">
        <v>124</v>
      </c>
      <c r="E31" s="29" t="s">
        <v>123</v>
      </c>
      <c r="F31" s="31" t="s">
        <v>125</v>
      </c>
      <c r="G31" s="24">
        <f t="shared" si="68"/>
        <v>95539843.469999999</v>
      </c>
      <c r="H31" s="24">
        <f t="shared" si="69"/>
        <v>87763961.840000004</v>
      </c>
      <c r="I31" s="25">
        <f t="shared" si="65"/>
        <v>45540</v>
      </c>
      <c r="J31" s="24">
        <f t="shared" si="70"/>
        <v>30047431.969999999</v>
      </c>
      <c r="K31" s="25">
        <f t="shared" si="71"/>
        <v>17421</v>
      </c>
      <c r="L31" s="24">
        <f t="shared" si="72"/>
        <v>10093117.68</v>
      </c>
      <c r="M31" s="25">
        <f t="shared" si="73"/>
        <v>61692</v>
      </c>
      <c r="N31" s="24">
        <f t="shared" si="74"/>
        <v>47623412.189999998</v>
      </c>
      <c r="O31" s="25">
        <f t="shared" si="75"/>
        <v>804</v>
      </c>
      <c r="P31" s="24">
        <f t="shared" si="76"/>
        <v>7775881.6299999999</v>
      </c>
      <c r="Q31" s="25">
        <f t="shared" si="77"/>
        <v>0</v>
      </c>
      <c r="R31" s="24">
        <f t="shared" si="67"/>
        <v>0</v>
      </c>
      <c r="S31" s="25">
        <f t="shared" si="78"/>
        <v>0</v>
      </c>
      <c r="T31" s="24">
        <f t="shared" si="79"/>
        <v>0</v>
      </c>
      <c r="U31" s="25">
        <f t="shared" si="80"/>
        <v>0</v>
      </c>
      <c r="V31" s="24">
        <f t="shared" si="81"/>
        <v>0</v>
      </c>
      <c r="W31" s="25">
        <f t="shared" si="82"/>
        <v>0</v>
      </c>
      <c r="X31" s="24">
        <f t="shared" si="83"/>
        <v>0</v>
      </c>
      <c r="Y31" s="24">
        <f t="shared" si="84"/>
        <v>25938266.969999999</v>
      </c>
      <c r="Z31" s="24">
        <f t="shared" si="85"/>
        <v>23605502.48</v>
      </c>
      <c r="AA31" s="25">
        <f>КМС!AA31+ИГС!AA31+МАКС!AA31</f>
        <v>13073</v>
      </c>
      <c r="AB31" s="24">
        <f>КМС!AB31+ИГС!AB31+МАКС!AB31</f>
        <v>7561158.1399999997</v>
      </c>
      <c r="AC31" s="25">
        <f>КМС!AC31+ИГС!AC31+МАКС!AC31</f>
        <v>5000</v>
      </c>
      <c r="AD31" s="24">
        <f>КМС!AD31+ИГС!AD31+МАКС!AD31</f>
        <v>3027935.3</v>
      </c>
      <c r="AE31" s="25">
        <f>КМС!AE31+ИГС!AE31+МАКС!AE31</f>
        <v>18507</v>
      </c>
      <c r="AF31" s="24">
        <f>КМС!AF31+ИГС!AF31+МАКС!AF31</f>
        <v>13016409.039999999</v>
      </c>
      <c r="AG31" s="25">
        <f>КМС!AG31+ИГС!AG31+МАКС!AG31</f>
        <v>241</v>
      </c>
      <c r="AH31" s="24">
        <f>КМС!AH31+ИГС!AH31+МАКС!AH31</f>
        <v>2332764.4900000002</v>
      </c>
      <c r="AI31" s="25">
        <f>КМС!AI31+ИГС!AI31+МАКС!AI31</f>
        <v>0</v>
      </c>
      <c r="AJ31" s="24">
        <f>КМС!AJ31+ИГС!AJ31+МАКС!AJ31</f>
        <v>0</v>
      </c>
      <c r="AK31" s="25">
        <f>КМС!AK31+ИГС!AK31+МАКС!AK31</f>
        <v>0</v>
      </c>
      <c r="AL31" s="24">
        <f>КМС!AL31+ИГС!AL31+МАКС!AL31</f>
        <v>0</v>
      </c>
      <c r="AM31" s="25">
        <f>КМС!AM31+ИГС!AM31+МАКС!AM31</f>
        <v>0</v>
      </c>
      <c r="AN31" s="24">
        <f>КМС!AN31+ИГС!AN31+МАКС!AN31</f>
        <v>0</v>
      </c>
      <c r="AO31" s="25">
        <f>КМС!AO31+ИГС!AO31+МАКС!AO31</f>
        <v>0</v>
      </c>
      <c r="AP31" s="24">
        <f>КМС!AP31+ИГС!AP31+МАКС!AP31</f>
        <v>0</v>
      </c>
      <c r="AQ31" s="24">
        <f t="shared" si="86"/>
        <v>21831654.77</v>
      </c>
      <c r="AR31" s="24">
        <f t="shared" si="87"/>
        <v>20276478.440000001</v>
      </c>
      <c r="AS31" s="25">
        <f>КМС!AS31+ИГС!AS31+МАКС!AS31</f>
        <v>9108</v>
      </c>
      <c r="AT31" s="24">
        <f>КМС!AT31+ИГС!AT31+МАКС!AT31</f>
        <v>7462557.8399999999</v>
      </c>
      <c r="AU31" s="25">
        <f>КМС!AU31+ИГС!AU31+МАКС!AU31</f>
        <v>3710</v>
      </c>
      <c r="AV31" s="24">
        <f>КМС!AV31+ИГС!AV31+МАКС!AV31</f>
        <v>2018623.54</v>
      </c>
      <c r="AW31" s="25">
        <f>КМС!AW31+ИГС!AW31+МАКС!AW31</f>
        <v>12339</v>
      </c>
      <c r="AX31" s="24">
        <f>КМС!AX31+ИГС!AX31+МАКС!AX31</f>
        <v>10795297.060000001</v>
      </c>
      <c r="AY31" s="25">
        <f>КМС!AY31+ИГС!AY31+МАКС!AY31</f>
        <v>161</v>
      </c>
      <c r="AZ31" s="24">
        <f>КМС!AZ31+ИГС!AZ31+МАКС!AZ31</f>
        <v>1555176.33</v>
      </c>
      <c r="BA31" s="25">
        <f>КМС!BA31+ИГС!BA31+МАКС!BA31</f>
        <v>0</v>
      </c>
      <c r="BB31" s="24">
        <f>КМС!BB31+ИГС!BB31+МАКС!BB31</f>
        <v>0</v>
      </c>
      <c r="BC31" s="25">
        <f>КМС!BC31+ИГС!BC31+МАКС!BC31</f>
        <v>0</v>
      </c>
      <c r="BD31" s="24">
        <f>КМС!BD31+ИГС!BD31+МАКС!BD31</f>
        <v>0</v>
      </c>
      <c r="BE31" s="25">
        <f>КМС!BE31+ИГС!BE31+МАКС!BE31</f>
        <v>0</v>
      </c>
      <c r="BF31" s="24">
        <f>КМС!BF31+ИГС!BF31+МАКС!BF31</f>
        <v>0</v>
      </c>
      <c r="BG31" s="25">
        <f>КМС!BG31+ИГС!BG31+МАКС!BG31</f>
        <v>0</v>
      </c>
      <c r="BH31" s="24">
        <f>КМС!BH31+ИГС!BH31+МАКС!BH31</f>
        <v>0</v>
      </c>
      <c r="BI31" s="24">
        <f t="shared" si="88"/>
        <v>21831654.77</v>
      </c>
      <c r="BJ31" s="24">
        <f t="shared" si="89"/>
        <v>20276478.440000001</v>
      </c>
      <c r="BK31" s="25">
        <f>КМС!BK31+ИГС!BK31+МАКС!BK31</f>
        <v>9108</v>
      </c>
      <c r="BL31" s="24">
        <f>КМС!BL31+ИГС!BL31+МАКС!BL31</f>
        <v>7462557.8399999999</v>
      </c>
      <c r="BM31" s="25">
        <f>КМС!BM31+ИГС!BM31+МАКС!BM31</f>
        <v>3710</v>
      </c>
      <c r="BN31" s="24">
        <f>КМС!BN31+ИГС!BN31+МАКС!BN31</f>
        <v>2018623.54</v>
      </c>
      <c r="BO31" s="25">
        <f>КМС!BO31+ИГС!BO31+МАКС!BO31</f>
        <v>12339</v>
      </c>
      <c r="BP31" s="24">
        <f>КМС!BP31+ИГС!BP31+МАКС!BP31</f>
        <v>10795297.060000001</v>
      </c>
      <c r="BQ31" s="25">
        <f>КМС!BQ31+ИГС!BQ31+МАКС!BQ31</f>
        <v>161</v>
      </c>
      <c r="BR31" s="24">
        <f>КМС!BR31+ИГС!BR31+МАКС!BR31</f>
        <v>1555176.33</v>
      </c>
      <c r="BS31" s="25">
        <f>КМС!BS31+ИГС!BS31+МАКС!BS31</f>
        <v>0</v>
      </c>
      <c r="BT31" s="24">
        <f>КМС!BT31+ИГС!BT31+МАКС!BT31</f>
        <v>0</v>
      </c>
      <c r="BU31" s="25">
        <f>КМС!BU31+ИГС!BU31+МАКС!BU31</f>
        <v>0</v>
      </c>
      <c r="BV31" s="24">
        <f>КМС!BV31+ИГС!BV31+МАКС!BV31</f>
        <v>0</v>
      </c>
      <c r="BW31" s="25">
        <f>КМС!BW31+ИГС!BW31+МАКС!BW31</f>
        <v>0</v>
      </c>
      <c r="BX31" s="24">
        <f>КМС!BX31+ИГС!BX31+МАКС!BX31</f>
        <v>0</v>
      </c>
      <c r="BY31" s="25">
        <f>КМС!BY31+ИГС!BY31+МАКС!BY31</f>
        <v>0</v>
      </c>
      <c r="BZ31" s="24">
        <f>КМС!BZ31+ИГС!BZ31+МАКС!BZ31</f>
        <v>0</v>
      </c>
      <c r="CA31" s="24">
        <f t="shared" si="90"/>
        <v>25938266.960000001</v>
      </c>
      <c r="CB31" s="24">
        <f t="shared" si="91"/>
        <v>23605502.48</v>
      </c>
      <c r="CC31" s="25">
        <f>КМС!CC31+ИГС!CC31+МАКС!CC31</f>
        <v>14251</v>
      </c>
      <c r="CD31" s="24">
        <f>КМС!CD31+ИГС!CD31+МАКС!CD31</f>
        <v>7561158.1500000004</v>
      </c>
      <c r="CE31" s="25">
        <f>КМС!CE31+ИГС!CE31+МАКС!CE31</f>
        <v>5001</v>
      </c>
      <c r="CF31" s="24">
        <f>КМС!CF31+ИГС!CF31+МАКС!CF31</f>
        <v>3027935.3</v>
      </c>
      <c r="CG31" s="25">
        <f>КМС!CG31+ИГС!CG31+МАКС!CG31</f>
        <v>18507</v>
      </c>
      <c r="CH31" s="24">
        <f>КМС!CH31+ИГС!CH31+МАКС!CH31</f>
        <v>13016409.029999999</v>
      </c>
      <c r="CI31" s="25">
        <f>КМС!CI31+ИГС!CI31+МАКС!CI31</f>
        <v>241</v>
      </c>
      <c r="CJ31" s="24">
        <f>КМС!CJ31+ИГС!CJ31+МАКС!CJ31</f>
        <v>2332764.48</v>
      </c>
      <c r="CK31" s="25">
        <f>КМС!CK31+ИГС!CK31+МАКС!CK31</f>
        <v>0</v>
      </c>
      <c r="CL31" s="24">
        <f>КМС!CL31+ИГС!CL31+МАКС!CL31</f>
        <v>0</v>
      </c>
      <c r="CM31" s="25">
        <f>КМС!CM31+ИГС!CM31+МАКС!CM31</f>
        <v>0</v>
      </c>
      <c r="CN31" s="24">
        <f>КМС!CN31+ИГС!CN31+МАКС!CN31</f>
        <v>0</v>
      </c>
      <c r="CO31" s="25">
        <f>КМС!CO31+ИГС!CO31+МАКС!CO31</f>
        <v>0</v>
      </c>
      <c r="CP31" s="24">
        <f>КМС!CP31+ИГС!CP31+МАКС!CP31</f>
        <v>0</v>
      </c>
      <c r="CQ31" s="25">
        <f>КМС!CQ31+ИГС!CQ31+МАКС!CQ31</f>
        <v>0</v>
      </c>
      <c r="CR31" s="24">
        <f>КМС!CR31+ИГС!CR31+МАКС!CR31</f>
        <v>0</v>
      </c>
    </row>
    <row r="32" spans="1:96" ht="15" customHeight="1" x14ac:dyDescent="0.25">
      <c r="A32" s="6" t="s">
        <v>196</v>
      </c>
      <c r="B32" s="8" t="s">
        <v>197</v>
      </c>
      <c r="C32" s="28">
        <v>330283</v>
      </c>
      <c r="D32" s="29" t="s">
        <v>124</v>
      </c>
      <c r="E32" s="29" t="s">
        <v>123</v>
      </c>
      <c r="F32" s="31" t="s">
        <v>125</v>
      </c>
      <c r="G32" s="24">
        <f t="shared" si="68"/>
        <v>162302850.24000001</v>
      </c>
      <c r="H32" s="24">
        <f t="shared" si="69"/>
        <v>152236179.47999999</v>
      </c>
      <c r="I32" s="25">
        <f t="shared" si="65"/>
        <v>166181</v>
      </c>
      <c r="J32" s="24">
        <f t="shared" si="70"/>
        <v>72303114.900000006</v>
      </c>
      <c r="K32" s="25">
        <f t="shared" si="71"/>
        <v>20631</v>
      </c>
      <c r="L32" s="24">
        <f t="shared" si="72"/>
        <v>11351878.630000001</v>
      </c>
      <c r="M32" s="25">
        <f t="shared" si="73"/>
        <v>62731</v>
      </c>
      <c r="N32" s="24">
        <f t="shared" si="74"/>
        <v>68581185.950000003</v>
      </c>
      <c r="O32" s="25">
        <f t="shared" si="75"/>
        <v>946</v>
      </c>
      <c r="P32" s="24">
        <f t="shared" si="76"/>
        <v>10066670.76</v>
      </c>
      <c r="Q32" s="25">
        <f t="shared" si="77"/>
        <v>0</v>
      </c>
      <c r="R32" s="24">
        <f t="shared" si="67"/>
        <v>0</v>
      </c>
      <c r="S32" s="25">
        <f t="shared" si="78"/>
        <v>0</v>
      </c>
      <c r="T32" s="24">
        <f t="shared" si="79"/>
        <v>0</v>
      </c>
      <c r="U32" s="25">
        <f t="shared" si="80"/>
        <v>0</v>
      </c>
      <c r="V32" s="24">
        <f t="shared" si="81"/>
        <v>0</v>
      </c>
      <c r="W32" s="25">
        <f t="shared" si="82"/>
        <v>0</v>
      </c>
      <c r="X32" s="24">
        <f t="shared" si="83"/>
        <v>0</v>
      </c>
      <c r="Y32" s="24">
        <f t="shared" si="84"/>
        <v>42040920.130000003</v>
      </c>
      <c r="Z32" s="24">
        <f t="shared" si="85"/>
        <v>39020918.899999999</v>
      </c>
      <c r="AA32" s="25">
        <f>КМС!AA32+ИГС!AA32+МАКС!AA32</f>
        <v>47163</v>
      </c>
      <c r="AB32" s="24">
        <f>КМС!AB32+ИГС!AB32+МАКС!AB32</f>
        <v>18299467.649999999</v>
      </c>
      <c r="AC32" s="25">
        <f>КМС!AC32+ИГС!AC32+МАКС!AC32</f>
        <v>5855</v>
      </c>
      <c r="AD32" s="24">
        <f>КМС!AD32+ИГС!AD32+МАКС!AD32</f>
        <v>3405563.58</v>
      </c>
      <c r="AE32" s="25">
        <f>КМС!AE32+ИГС!AE32+МАКС!AE32</f>
        <v>18820</v>
      </c>
      <c r="AF32" s="24">
        <f>КМС!AF32+ИГС!AF32+МАКС!AF32</f>
        <v>17315887.670000002</v>
      </c>
      <c r="AG32" s="25">
        <f>КМС!AG32+ИГС!AG32+МАКС!AG32</f>
        <v>284</v>
      </c>
      <c r="AH32" s="24">
        <f>КМС!AH32+ИГС!AH32+МАКС!AH32</f>
        <v>3020001.23</v>
      </c>
      <c r="AI32" s="25">
        <f>КМС!AI32+ИГС!AI32+МАКС!AI32</f>
        <v>0</v>
      </c>
      <c r="AJ32" s="24">
        <f>КМС!AJ32+ИГС!AJ32+МАКС!AJ32</f>
        <v>0</v>
      </c>
      <c r="AK32" s="25">
        <f>КМС!AK32+ИГС!AK32+МАКС!AK32</f>
        <v>0</v>
      </c>
      <c r="AL32" s="24">
        <f>КМС!AL32+ИГС!AL32+МАКС!AL32</f>
        <v>0</v>
      </c>
      <c r="AM32" s="25">
        <f>КМС!AM32+ИГС!AM32+МАКС!AM32</f>
        <v>0</v>
      </c>
      <c r="AN32" s="24">
        <f>КМС!AN32+ИГС!AN32+МАКС!AN32</f>
        <v>0</v>
      </c>
      <c r="AO32" s="25">
        <f>КМС!AO32+ИГС!AO32+МАКС!AO32</f>
        <v>0</v>
      </c>
      <c r="AP32" s="24">
        <f>КМС!AP32+ИГС!AP32+МАКС!AP32</f>
        <v>0</v>
      </c>
      <c r="AQ32" s="24">
        <f t="shared" si="86"/>
        <v>39110505</v>
      </c>
      <c r="AR32" s="24">
        <f t="shared" si="87"/>
        <v>37097170.840000004</v>
      </c>
      <c r="AS32" s="25">
        <f>КМС!AS32+ИГС!AS32+МАКС!AS32</f>
        <v>33236</v>
      </c>
      <c r="AT32" s="24">
        <f>КМС!AT32+ИГС!AT32+МАКС!AT32</f>
        <v>17852089.800000001</v>
      </c>
      <c r="AU32" s="25">
        <f>КМС!AU32+ИГС!AU32+МАКС!AU32</f>
        <v>4461</v>
      </c>
      <c r="AV32" s="24">
        <f>КМС!AV32+ИГС!AV32+МАКС!AV32</f>
        <v>2270375.73</v>
      </c>
      <c r="AW32" s="25">
        <f>КМС!AW32+ИГС!AW32+МАКС!AW32</f>
        <v>12546</v>
      </c>
      <c r="AX32" s="24">
        <f>КМС!AX32+ИГС!AX32+МАКС!AX32</f>
        <v>16974705.309999999</v>
      </c>
      <c r="AY32" s="25">
        <f>КМС!AY32+ИГС!AY32+МАКС!AY32</f>
        <v>190</v>
      </c>
      <c r="AZ32" s="24">
        <f>КМС!AZ32+ИГС!AZ32+МАКС!AZ32</f>
        <v>2013334.16</v>
      </c>
      <c r="BA32" s="25">
        <f>КМС!BA32+ИГС!BA32+МАКС!BA32</f>
        <v>0</v>
      </c>
      <c r="BB32" s="24">
        <f>КМС!BB32+ИГС!BB32+МАКС!BB32</f>
        <v>0</v>
      </c>
      <c r="BC32" s="25">
        <f>КМС!BC32+ИГС!BC32+МАКС!BC32</f>
        <v>0</v>
      </c>
      <c r="BD32" s="24">
        <f>КМС!BD32+ИГС!BD32+МАКС!BD32</f>
        <v>0</v>
      </c>
      <c r="BE32" s="25">
        <f>КМС!BE32+ИГС!BE32+МАКС!BE32</f>
        <v>0</v>
      </c>
      <c r="BF32" s="24">
        <f>КМС!BF32+ИГС!BF32+МАКС!BF32</f>
        <v>0</v>
      </c>
      <c r="BG32" s="25">
        <f>КМС!BG32+ИГС!BG32+МАКС!BG32</f>
        <v>0</v>
      </c>
      <c r="BH32" s="24">
        <f>КМС!BH32+ИГС!BH32+МАКС!BH32</f>
        <v>0</v>
      </c>
      <c r="BI32" s="24">
        <f t="shared" si="88"/>
        <v>39110505</v>
      </c>
      <c r="BJ32" s="24">
        <f t="shared" si="89"/>
        <v>37097170.840000004</v>
      </c>
      <c r="BK32" s="25">
        <f>КМС!BK32+ИГС!BK32+МАКС!BK32</f>
        <v>33236</v>
      </c>
      <c r="BL32" s="24">
        <f>КМС!BL32+ИГС!BL32+МАКС!BL32</f>
        <v>17852089.800000001</v>
      </c>
      <c r="BM32" s="25">
        <f>КМС!BM32+ИГС!BM32+МАКС!BM32</f>
        <v>4461</v>
      </c>
      <c r="BN32" s="24">
        <f>КМС!BN32+ИГС!BN32+МАКС!BN32</f>
        <v>2270375.73</v>
      </c>
      <c r="BO32" s="25">
        <f>КМС!BO32+ИГС!BO32+МАКС!BO32</f>
        <v>12546</v>
      </c>
      <c r="BP32" s="24">
        <f>КМС!BP32+ИГС!BP32+МАКС!BP32</f>
        <v>16974705.309999999</v>
      </c>
      <c r="BQ32" s="25">
        <f>КМС!BQ32+ИГС!BQ32+МАКС!BQ32</f>
        <v>190</v>
      </c>
      <c r="BR32" s="24">
        <f>КМС!BR32+ИГС!BR32+МАКС!BR32</f>
        <v>2013334.16</v>
      </c>
      <c r="BS32" s="25">
        <f>КМС!BS32+ИГС!BS32+МАКС!BS32</f>
        <v>0</v>
      </c>
      <c r="BT32" s="24">
        <f>КМС!BT32+ИГС!BT32+МАКС!BT32</f>
        <v>0</v>
      </c>
      <c r="BU32" s="25">
        <f>КМС!BU32+ИГС!BU32+МАКС!BU32</f>
        <v>0</v>
      </c>
      <c r="BV32" s="24">
        <f>КМС!BV32+ИГС!BV32+МАКС!BV32</f>
        <v>0</v>
      </c>
      <c r="BW32" s="25">
        <f>КМС!BW32+ИГС!BW32+МАКС!BW32</f>
        <v>0</v>
      </c>
      <c r="BX32" s="24">
        <f>КМС!BX32+ИГС!BX32+МАКС!BX32</f>
        <v>0</v>
      </c>
      <c r="BY32" s="25">
        <f>КМС!BY32+ИГС!BY32+МАКС!BY32</f>
        <v>0</v>
      </c>
      <c r="BZ32" s="24">
        <f>КМС!BZ32+ИГС!BZ32+МАКС!BZ32</f>
        <v>0</v>
      </c>
      <c r="CA32" s="24">
        <f t="shared" si="90"/>
        <v>42040920.109999999</v>
      </c>
      <c r="CB32" s="24">
        <f t="shared" si="91"/>
        <v>39020918.899999999</v>
      </c>
      <c r="CC32" s="25">
        <f>КМС!CC32+ИГС!CC32+МАКС!CC32</f>
        <v>52546</v>
      </c>
      <c r="CD32" s="24">
        <f>КМС!CD32+ИГС!CD32+МАКС!CD32</f>
        <v>18299467.649999999</v>
      </c>
      <c r="CE32" s="25">
        <f>КМС!CE32+ИГС!CE32+МАКС!CE32</f>
        <v>5854</v>
      </c>
      <c r="CF32" s="24">
        <f>КМС!CF32+ИГС!CF32+МАКС!CF32</f>
        <v>3405563.59</v>
      </c>
      <c r="CG32" s="25">
        <f>КМС!CG32+ИГС!CG32+МАКС!CG32</f>
        <v>18819</v>
      </c>
      <c r="CH32" s="24">
        <f>КМС!CH32+ИГС!CH32+МАКС!CH32</f>
        <v>17315887.66</v>
      </c>
      <c r="CI32" s="25">
        <f>КМС!CI32+ИГС!CI32+МАКС!CI32</f>
        <v>282</v>
      </c>
      <c r="CJ32" s="24">
        <f>КМС!CJ32+ИГС!CJ32+МАКС!CJ32</f>
        <v>3020001.21</v>
      </c>
      <c r="CK32" s="25">
        <f>КМС!CK32+ИГС!CK32+МАКС!CK32</f>
        <v>0</v>
      </c>
      <c r="CL32" s="24">
        <f>КМС!CL32+ИГС!CL32+МАКС!CL32</f>
        <v>0</v>
      </c>
      <c r="CM32" s="25">
        <f>КМС!CM32+ИГС!CM32+МАКС!CM32</f>
        <v>0</v>
      </c>
      <c r="CN32" s="24">
        <f>КМС!CN32+ИГС!CN32+МАКС!CN32</f>
        <v>0</v>
      </c>
      <c r="CO32" s="25">
        <f>КМС!CO32+ИГС!CO32+МАКС!CO32</f>
        <v>0</v>
      </c>
      <c r="CP32" s="24">
        <f>КМС!CP32+ИГС!CP32+МАКС!CP32</f>
        <v>0</v>
      </c>
      <c r="CQ32" s="25">
        <f>КМС!CQ32+ИГС!CQ32+МАКС!CQ32</f>
        <v>0</v>
      </c>
      <c r="CR32" s="24">
        <f>КМС!CR32+ИГС!CR32+МАКС!CR32</f>
        <v>0</v>
      </c>
    </row>
    <row r="33" spans="1:96" ht="15" customHeight="1" x14ac:dyDescent="0.25">
      <c r="A33" s="6" t="s">
        <v>198</v>
      </c>
      <c r="B33" s="8" t="s">
        <v>12</v>
      </c>
      <c r="C33" s="28">
        <v>330039</v>
      </c>
      <c r="D33" s="29" t="s">
        <v>124</v>
      </c>
      <c r="E33" s="29" t="s">
        <v>123</v>
      </c>
      <c r="F33" s="31" t="s">
        <v>125</v>
      </c>
      <c r="G33" s="24">
        <f t="shared" si="68"/>
        <v>53436910.32</v>
      </c>
      <c r="H33" s="24">
        <f t="shared" si="69"/>
        <v>53436910.32</v>
      </c>
      <c r="I33" s="25">
        <f t="shared" si="65"/>
        <v>22170</v>
      </c>
      <c r="J33" s="24">
        <f t="shared" si="70"/>
        <v>10389748.800000001</v>
      </c>
      <c r="K33" s="25">
        <f t="shared" si="71"/>
        <v>7588</v>
      </c>
      <c r="L33" s="24">
        <f t="shared" si="72"/>
        <v>4356149.3899999997</v>
      </c>
      <c r="M33" s="25">
        <f t="shared" si="73"/>
        <v>35132</v>
      </c>
      <c r="N33" s="24">
        <f t="shared" si="74"/>
        <v>38691012.130000003</v>
      </c>
      <c r="O33" s="25">
        <f t="shared" si="75"/>
        <v>0</v>
      </c>
      <c r="P33" s="24">
        <f t="shared" si="76"/>
        <v>0</v>
      </c>
      <c r="Q33" s="25">
        <f t="shared" si="77"/>
        <v>0</v>
      </c>
      <c r="R33" s="24">
        <f t="shared" si="67"/>
        <v>0</v>
      </c>
      <c r="S33" s="25">
        <f t="shared" si="78"/>
        <v>0</v>
      </c>
      <c r="T33" s="24">
        <f t="shared" si="79"/>
        <v>0</v>
      </c>
      <c r="U33" s="25">
        <f t="shared" si="80"/>
        <v>0</v>
      </c>
      <c r="V33" s="24">
        <f t="shared" si="81"/>
        <v>0</v>
      </c>
      <c r="W33" s="25">
        <f t="shared" si="82"/>
        <v>0</v>
      </c>
      <c r="X33" s="24">
        <f t="shared" si="83"/>
        <v>0</v>
      </c>
      <c r="Y33" s="24">
        <f t="shared" si="84"/>
        <v>16031073.109999999</v>
      </c>
      <c r="Z33" s="24">
        <f t="shared" si="85"/>
        <v>16031073.109999999</v>
      </c>
      <c r="AA33" s="25">
        <f>КМС!AA33+ИГС!AA33+МАКС!AA33</f>
        <v>6338</v>
      </c>
      <c r="AB33" s="24">
        <f>КМС!AB33+ИГС!AB33+МАКС!AB33</f>
        <v>3116924.64</v>
      </c>
      <c r="AC33" s="25">
        <f>КМС!AC33+ИГС!AC33+МАКС!AC33</f>
        <v>2169</v>
      </c>
      <c r="AD33" s="24">
        <f>КМС!AD33+ИГС!AD33+МАКС!AD33</f>
        <v>1306844.82</v>
      </c>
      <c r="AE33" s="25">
        <f>КМС!AE33+ИГС!AE33+МАКС!AE33</f>
        <v>10540</v>
      </c>
      <c r="AF33" s="24">
        <f>КМС!AF33+ИГС!AF33+МАКС!AF33</f>
        <v>11607303.65</v>
      </c>
      <c r="AG33" s="25">
        <f>КМС!AG33+ИГС!AG33+МАКС!AG33</f>
        <v>0</v>
      </c>
      <c r="AH33" s="24">
        <f>КМС!AH33+ИГС!AH33+МАКС!AH33</f>
        <v>0</v>
      </c>
      <c r="AI33" s="25">
        <f>КМС!AI33+ИГС!AI33+МАКС!AI33</f>
        <v>0</v>
      </c>
      <c r="AJ33" s="24">
        <f>КМС!AJ33+ИГС!AJ33+МАКС!AJ33</f>
        <v>0</v>
      </c>
      <c r="AK33" s="25">
        <f>КМС!AK33+ИГС!AK33+МАКС!AK33</f>
        <v>0</v>
      </c>
      <c r="AL33" s="24">
        <f>КМС!AL33+ИГС!AL33+МАКС!AL33</f>
        <v>0</v>
      </c>
      <c r="AM33" s="25">
        <f>КМС!AM33+ИГС!AM33+МАКС!AM33</f>
        <v>0</v>
      </c>
      <c r="AN33" s="24">
        <f>КМС!AN33+ИГС!AN33+МАКС!AN33</f>
        <v>0</v>
      </c>
      <c r="AO33" s="25">
        <f>КМС!AO33+ИГС!AO33+МАКС!AO33</f>
        <v>0</v>
      </c>
      <c r="AP33" s="24">
        <f>КМС!AP33+ИГС!AP33+МАКС!AP33</f>
        <v>0</v>
      </c>
      <c r="AQ33" s="24">
        <f t="shared" si="86"/>
        <v>10687382.060000001</v>
      </c>
      <c r="AR33" s="24">
        <f t="shared" si="87"/>
        <v>10687382.060000001</v>
      </c>
      <c r="AS33" s="25">
        <f>КМС!AS33+ИГС!AS33+МАКС!AS33</f>
        <v>4434</v>
      </c>
      <c r="AT33" s="24">
        <f>КМС!AT33+ИГС!AT33+МАКС!AT33</f>
        <v>2077949.76</v>
      </c>
      <c r="AU33" s="25">
        <f>КМС!AU33+ИГС!AU33+МАКС!AU33</f>
        <v>1625</v>
      </c>
      <c r="AV33" s="24">
        <f>КМС!AV33+ИГС!AV33+МАКС!AV33</f>
        <v>871229.88</v>
      </c>
      <c r="AW33" s="25">
        <f>КМС!AW33+ИГС!AW33+МАКС!AW33</f>
        <v>7026</v>
      </c>
      <c r="AX33" s="24">
        <f>КМС!AX33+ИГС!AX33+МАКС!AX33</f>
        <v>7738202.4199999999</v>
      </c>
      <c r="AY33" s="25">
        <f>КМС!AY33+ИГС!AY33+МАКС!AY33</f>
        <v>0</v>
      </c>
      <c r="AZ33" s="24">
        <f>КМС!AZ33+ИГС!AZ33+МАКС!AZ33</f>
        <v>0</v>
      </c>
      <c r="BA33" s="25">
        <f>КМС!BA33+ИГС!BA33+МАКС!BA33</f>
        <v>0</v>
      </c>
      <c r="BB33" s="24">
        <f>КМС!BB33+ИГС!BB33+МАКС!BB33</f>
        <v>0</v>
      </c>
      <c r="BC33" s="25">
        <f>КМС!BC33+ИГС!BC33+МАКС!BC33</f>
        <v>0</v>
      </c>
      <c r="BD33" s="24">
        <f>КМС!BD33+ИГС!BD33+МАКС!BD33</f>
        <v>0</v>
      </c>
      <c r="BE33" s="25">
        <f>КМС!BE33+ИГС!BE33+МАКС!BE33</f>
        <v>0</v>
      </c>
      <c r="BF33" s="24">
        <f>КМС!BF33+ИГС!BF33+МАКС!BF33</f>
        <v>0</v>
      </c>
      <c r="BG33" s="25">
        <f>КМС!BG33+ИГС!BG33+МАКС!BG33</f>
        <v>0</v>
      </c>
      <c r="BH33" s="24">
        <f>КМС!BH33+ИГС!BH33+МАКС!BH33</f>
        <v>0</v>
      </c>
      <c r="BI33" s="24">
        <f t="shared" si="88"/>
        <v>10687382.060000001</v>
      </c>
      <c r="BJ33" s="24">
        <f t="shared" si="89"/>
        <v>10687382.060000001</v>
      </c>
      <c r="BK33" s="25">
        <f>КМС!BK33+ИГС!BK33+МАКС!BK33</f>
        <v>4434</v>
      </c>
      <c r="BL33" s="24">
        <f>КМС!BL33+ИГС!BL33+МАКС!BL33</f>
        <v>2077949.76</v>
      </c>
      <c r="BM33" s="25">
        <f>КМС!BM33+ИГС!BM33+МАКС!BM33</f>
        <v>1625</v>
      </c>
      <c r="BN33" s="24">
        <f>КМС!BN33+ИГС!BN33+МАКС!BN33</f>
        <v>871229.88</v>
      </c>
      <c r="BO33" s="25">
        <f>КМС!BO33+ИГС!BO33+МАКС!BO33</f>
        <v>7026</v>
      </c>
      <c r="BP33" s="24">
        <f>КМС!BP33+ИГС!BP33+МАКС!BP33</f>
        <v>7738202.4199999999</v>
      </c>
      <c r="BQ33" s="25">
        <f>КМС!BQ33+ИГС!BQ33+МАКС!BQ33</f>
        <v>0</v>
      </c>
      <c r="BR33" s="24">
        <f>КМС!BR33+ИГС!BR33+МАКС!BR33</f>
        <v>0</v>
      </c>
      <c r="BS33" s="25">
        <f>КМС!BS33+ИГС!BS33+МАКС!BS33</f>
        <v>0</v>
      </c>
      <c r="BT33" s="24">
        <f>КМС!BT33+ИГС!BT33+МАКС!BT33</f>
        <v>0</v>
      </c>
      <c r="BU33" s="25">
        <f>КМС!BU33+ИГС!BU33+МАКС!BU33</f>
        <v>0</v>
      </c>
      <c r="BV33" s="24">
        <f>КМС!BV33+ИГС!BV33+МАКС!BV33</f>
        <v>0</v>
      </c>
      <c r="BW33" s="25">
        <f>КМС!BW33+ИГС!BW33+МАКС!BW33</f>
        <v>0</v>
      </c>
      <c r="BX33" s="24">
        <f>КМС!BX33+ИГС!BX33+МАКС!BX33</f>
        <v>0</v>
      </c>
      <c r="BY33" s="25">
        <f>КМС!BY33+ИГС!BY33+МАКС!BY33</f>
        <v>0</v>
      </c>
      <c r="BZ33" s="24">
        <f>КМС!BZ33+ИГС!BZ33+МАКС!BZ33</f>
        <v>0</v>
      </c>
      <c r="CA33" s="24">
        <f t="shared" si="90"/>
        <v>16031073.09</v>
      </c>
      <c r="CB33" s="24">
        <f t="shared" si="91"/>
        <v>16031073.09</v>
      </c>
      <c r="CC33" s="25">
        <f>КМС!CC33+ИГС!CC33+МАКС!CC33</f>
        <v>6964</v>
      </c>
      <c r="CD33" s="24">
        <f>КМС!CD33+ИГС!CD33+МАКС!CD33</f>
        <v>3116924.64</v>
      </c>
      <c r="CE33" s="25">
        <f>КМС!CE33+ИГС!CE33+МАКС!CE33</f>
        <v>2169</v>
      </c>
      <c r="CF33" s="24">
        <f>КМС!CF33+ИГС!CF33+МАКС!CF33</f>
        <v>1306844.81</v>
      </c>
      <c r="CG33" s="25">
        <f>КМС!CG33+ИГС!CG33+МАКС!CG33</f>
        <v>10540</v>
      </c>
      <c r="CH33" s="24">
        <f>КМС!CH33+ИГС!CH33+МАКС!CH33</f>
        <v>11607303.640000001</v>
      </c>
      <c r="CI33" s="25">
        <f>КМС!CI33+ИГС!CI33+МАКС!CI33</f>
        <v>0</v>
      </c>
      <c r="CJ33" s="24">
        <f>КМС!CJ33+ИГС!CJ33+МАКС!CJ33</f>
        <v>0</v>
      </c>
      <c r="CK33" s="25">
        <f>КМС!CK33+ИГС!CK33+МАКС!CK33</f>
        <v>0</v>
      </c>
      <c r="CL33" s="24">
        <f>КМС!CL33+ИГС!CL33+МАКС!CL33</f>
        <v>0</v>
      </c>
      <c r="CM33" s="25">
        <f>КМС!CM33+ИГС!CM33+МАКС!CM33</f>
        <v>0</v>
      </c>
      <c r="CN33" s="24">
        <f>КМС!CN33+ИГС!CN33+МАКС!CN33</f>
        <v>0</v>
      </c>
      <c r="CO33" s="25">
        <f>КМС!CO33+ИГС!CO33+МАКС!CO33</f>
        <v>0</v>
      </c>
      <c r="CP33" s="24">
        <f>КМС!CP33+ИГС!CP33+МАКС!CP33</f>
        <v>0</v>
      </c>
      <c r="CQ33" s="25">
        <f>КМС!CQ33+ИГС!CQ33+МАКС!CQ33</f>
        <v>0</v>
      </c>
      <c r="CR33" s="24">
        <f>КМС!CR33+ИГС!CR33+МАКС!CR33</f>
        <v>0</v>
      </c>
    </row>
    <row r="34" spans="1:96" ht="15" customHeight="1" x14ac:dyDescent="0.25">
      <c r="A34" s="6" t="s">
        <v>199</v>
      </c>
      <c r="B34" s="8" t="s">
        <v>200</v>
      </c>
      <c r="C34" s="28">
        <v>330332</v>
      </c>
      <c r="D34" s="29" t="s">
        <v>124</v>
      </c>
      <c r="E34" s="29" t="s">
        <v>123</v>
      </c>
      <c r="F34" s="31" t="s">
        <v>125</v>
      </c>
      <c r="G34" s="24">
        <f t="shared" si="68"/>
        <v>28207945.43</v>
      </c>
      <c r="H34" s="24">
        <f t="shared" si="69"/>
        <v>21125223.010000002</v>
      </c>
      <c r="I34" s="25">
        <f t="shared" si="65"/>
        <v>10426</v>
      </c>
      <c r="J34" s="24">
        <f t="shared" si="70"/>
        <v>7729376.75</v>
      </c>
      <c r="K34" s="25">
        <f t="shared" si="71"/>
        <v>3505</v>
      </c>
      <c r="L34" s="24">
        <f t="shared" si="72"/>
        <v>1896418.65</v>
      </c>
      <c r="M34" s="25">
        <f t="shared" si="73"/>
        <v>11161</v>
      </c>
      <c r="N34" s="24">
        <f t="shared" si="74"/>
        <v>11499427.609999999</v>
      </c>
      <c r="O34" s="25">
        <f t="shared" si="75"/>
        <v>766</v>
      </c>
      <c r="P34" s="24">
        <f t="shared" si="76"/>
        <v>7082722.4199999999</v>
      </c>
      <c r="Q34" s="25">
        <f t="shared" si="77"/>
        <v>0</v>
      </c>
      <c r="R34" s="24">
        <f t="shared" si="67"/>
        <v>0</v>
      </c>
      <c r="S34" s="25">
        <f t="shared" si="78"/>
        <v>0</v>
      </c>
      <c r="T34" s="24">
        <f t="shared" si="79"/>
        <v>0</v>
      </c>
      <c r="U34" s="25">
        <f t="shared" si="80"/>
        <v>0</v>
      </c>
      <c r="V34" s="24">
        <f t="shared" si="81"/>
        <v>0</v>
      </c>
      <c r="W34" s="25">
        <f t="shared" si="82"/>
        <v>0</v>
      </c>
      <c r="X34" s="24">
        <f t="shared" si="83"/>
        <v>0</v>
      </c>
      <c r="Y34" s="24">
        <f t="shared" si="84"/>
        <v>7742385.8700000001</v>
      </c>
      <c r="Z34" s="24">
        <f t="shared" si="85"/>
        <v>5617569.1399999997</v>
      </c>
      <c r="AA34" s="25">
        <f>КМС!AA34+ИГС!AA34+МАКС!AA34</f>
        <v>2967</v>
      </c>
      <c r="AB34" s="24">
        <f>КМС!AB34+ИГС!AB34+МАКС!AB34</f>
        <v>1951614.17</v>
      </c>
      <c r="AC34" s="25">
        <f>КМС!AC34+ИГС!AC34+МАКС!AC34</f>
        <v>998</v>
      </c>
      <c r="AD34" s="24">
        <f>КМС!AD34+ИГС!AD34+МАКС!AD34</f>
        <v>568925.6</v>
      </c>
      <c r="AE34" s="25">
        <f>КМС!AE34+ИГС!AE34+МАКС!AE34</f>
        <v>3348</v>
      </c>
      <c r="AF34" s="24">
        <f>КМС!AF34+ИГС!AF34+МАКС!AF34</f>
        <v>3097029.37</v>
      </c>
      <c r="AG34" s="25">
        <f>КМС!AG34+ИГС!AG34+МАКС!AG34</f>
        <v>230</v>
      </c>
      <c r="AH34" s="24">
        <f>КМС!AH34+ИГС!AH34+МАКС!AH34</f>
        <v>2124816.73</v>
      </c>
      <c r="AI34" s="25">
        <f>КМС!AI34+ИГС!AI34+МАКС!AI34</f>
        <v>0</v>
      </c>
      <c r="AJ34" s="24">
        <f>КМС!AJ34+ИГС!AJ34+МАКС!AJ34</f>
        <v>0</v>
      </c>
      <c r="AK34" s="25">
        <f>КМС!AK34+ИГС!AK34+МАКС!AK34</f>
        <v>0</v>
      </c>
      <c r="AL34" s="24">
        <f>КМС!AL34+ИГС!AL34+МАКС!AL34</f>
        <v>0</v>
      </c>
      <c r="AM34" s="25">
        <f>КМС!AM34+ИГС!AM34+МАКС!AM34</f>
        <v>0</v>
      </c>
      <c r="AN34" s="24">
        <f>КМС!AN34+ИГС!AN34+МАКС!AN34</f>
        <v>0</v>
      </c>
      <c r="AO34" s="25">
        <f>КМС!AO34+ИГС!AO34+МАКС!AO34</f>
        <v>0</v>
      </c>
      <c r="AP34" s="24">
        <f>КМС!AP34+ИГС!AP34+МАКС!AP34</f>
        <v>0</v>
      </c>
      <c r="AQ34" s="24">
        <f t="shared" si="86"/>
        <v>6361586.8600000003</v>
      </c>
      <c r="AR34" s="24">
        <f t="shared" si="87"/>
        <v>4945042.37</v>
      </c>
      <c r="AS34" s="25">
        <f>КМС!AS34+ИГС!AS34+МАКС!AS34</f>
        <v>2085</v>
      </c>
      <c r="AT34" s="24">
        <f>КМС!AT34+ИГС!AT34+МАКС!AT34</f>
        <v>1913074.21</v>
      </c>
      <c r="AU34" s="25">
        <f>КМС!AU34+ИГС!AU34+МАКС!AU34</f>
        <v>755</v>
      </c>
      <c r="AV34" s="24">
        <f>КМС!AV34+ИГС!AV34+МАКС!AV34</f>
        <v>379283.73</v>
      </c>
      <c r="AW34" s="25">
        <f>КМС!AW34+ИГС!AW34+МАКС!AW34</f>
        <v>2232</v>
      </c>
      <c r="AX34" s="24">
        <f>КМС!AX34+ИГС!AX34+МАКС!AX34</f>
        <v>2652684.4300000002</v>
      </c>
      <c r="AY34" s="25">
        <f>КМС!AY34+ИГС!AY34+МАКС!AY34</f>
        <v>153</v>
      </c>
      <c r="AZ34" s="24">
        <f>КМС!AZ34+ИГС!AZ34+МАКС!AZ34</f>
        <v>1416544.49</v>
      </c>
      <c r="BA34" s="25">
        <f>КМС!BA34+ИГС!BA34+МАКС!BA34</f>
        <v>0</v>
      </c>
      <c r="BB34" s="24">
        <f>КМС!BB34+ИГС!BB34+МАКС!BB34</f>
        <v>0</v>
      </c>
      <c r="BC34" s="25">
        <f>КМС!BC34+ИГС!BC34+МАКС!BC34</f>
        <v>0</v>
      </c>
      <c r="BD34" s="24">
        <f>КМС!BD34+ИГС!BD34+МАКС!BD34</f>
        <v>0</v>
      </c>
      <c r="BE34" s="25">
        <f>КМС!BE34+ИГС!BE34+МАКС!BE34</f>
        <v>0</v>
      </c>
      <c r="BF34" s="24">
        <f>КМС!BF34+ИГС!BF34+МАКС!BF34</f>
        <v>0</v>
      </c>
      <c r="BG34" s="25">
        <f>КМС!BG34+ИГС!BG34+МАКС!BG34</f>
        <v>0</v>
      </c>
      <c r="BH34" s="24">
        <f>КМС!BH34+ИГС!BH34+МАКС!BH34</f>
        <v>0</v>
      </c>
      <c r="BI34" s="24">
        <f t="shared" si="88"/>
        <v>6361586.8600000003</v>
      </c>
      <c r="BJ34" s="24">
        <f t="shared" si="89"/>
        <v>4945042.37</v>
      </c>
      <c r="BK34" s="25">
        <f>КМС!BK34+ИГС!BK34+МАКС!BK34</f>
        <v>2085</v>
      </c>
      <c r="BL34" s="24">
        <f>КМС!BL34+ИГС!BL34+МАКС!BL34</f>
        <v>1913074.21</v>
      </c>
      <c r="BM34" s="25">
        <f>КМС!BM34+ИГС!BM34+МАКС!BM34</f>
        <v>755</v>
      </c>
      <c r="BN34" s="24">
        <f>КМС!BN34+ИГС!BN34+МАКС!BN34</f>
        <v>379283.73</v>
      </c>
      <c r="BO34" s="25">
        <f>КМС!BO34+ИГС!BO34+МАКС!BO34</f>
        <v>2232</v>
      </c>
      <c r="BP34" s="24">
        <f>КМС!BP34+ИГС!BP34+МАКС!BP34</f>
        <v>2652684.4300000002</v>
      </c>
      <c r="BQ34" s="25">
        <f>КМС!BQ34+ИГС!BQ34+МАКС!BQ34</f>
        <v>153</v>
      </c>
      <c r="BR34" s="24">
        <f>КМС!BR34+ИГС!BR34+МАКС!BR34</f>
        <v>1416544.49</v>
      </c>
      <c r="BS34" s="25">
        <f>КМС!BS34+ИГС!BS34+МАКС!BS34</f>
        <v>0</v>
      </c>
      <c r="BT34" s="24">
        <f>КМС!BT34+ИГС!BT34+МАКС!BT34</f>
        <v>0</v>
      </c>
      <c r="BU34" s="25">
        <f>КМС!BU34+ИГС!BU34+МАКС!BU34</f>
        <v>0</v>
      </c>
      <c r="BV34" s="24">
        <f>КМС!BV34+ИГС!BV34+МАКС!BV34</f>
        <v>0</v>
      </c>
      <c r="BW34" s="25">
        <f>КМС!BW34+ИГС!BW34+МАКС!BW34</f>
        <v>0</v>
      </c>
      <c r="BX34" s="24">
        <f>КМС!BX34+ИГС!BX34+МАКС!BX34</f>
        <v>0</v>
      </c>
      <c r="BY34" s="25">
        <f>КМС!BY34+ИГС!BY34+МАКС!BY34</f>
        <v>0</v>
      </c>
      <c r="BZ34" s="24">
        <f>КМС!BZ34+ИГС!BZ34+МАКС!BZ34</f>
        <v>0</v>
      </c>
      <c r="CA34" s="24">
        <f t="shared" si="90"/>
        <v>7742385.8399999999</v>
      </c>
      <c r="CB34" s="24">
        <f t="shared" si="91"/>
        <v>5617569.1299999999</v>
      </c>
      <c r="CC34" s="25">
        <f>КМС!CC34+ИГС!CC34+МАКС!CC34</f>
        <v>3289</v>
      </c>
      <c r="CD34" s="24">
        <f>КМС!CD34+ИГС!CD34+МАКС!CD34</f>
        <v>1951614.16</v>
      </c>
      <c r="CE34" s="25">
        <f>КМС!CE34+ИГС!CE34+МАКС!CE34</f>
        <v>997</v>
      </c>
      <c r="CF34" s="24">
        <f>КМС!CF34+ИГС!CF34+МАКС!CF34</f>
        <v>568925.59</v>
      </c>
      <c r="CG34" s="25">
        <f>КМС!CG34+ИГС!CG34+МАКС!CG34</f>
        <v>3349</v>
      </c>
      <c r="CH34" s="24">
        <f>КМС!CH34+ИГС!CH34+МАКС!CH34</f>
        <v>3097029.38</v>
      </c>
      <c r="CI34" s="25">
        <f>КМС!CI34+ИГС!CI34+МАКС!CI34</f>
        <v>230</v>
      </c>
      <c r="CJ34" s="24">
        <f>КМС!CJ34+ИГС!CJ34+МАКС!CJ34</f>
        <v>2124816.71</v>
      </c>
      <c r="CK34" s="25">
        <f>КМС!CK34+ИГС!CK34+МАКС!CK34</f>
        <v>0</v>
      </c>
      <c r="CL34" s="24">
        <f>КМС!CL34+ИГС!CL34+МАКС!CL34</f>
        <v>0</v>
      </c>
      <c r="CM34" s="25">
        <f>КМС!CM34+ИГС!CM34+МАКС!CM34</f>
        <v>0</v>
      </c>
      <c r="CN34" s="24">
        <f>КМС!CN34+ИГС!CN34+МАКС!CN34</f>
        <v>0</v>
      </c>
      <c r="CO34" s="25">
        <f>КМС!CO34+ИГС!CO34+МАКС!CO34</f>
        <v>0</v>
      </c>
      <c r="CP34" s="24">
        <f>КМС!CP34+ИГС!CP34+МАКС!CP34</f>
        <v>0</v>
      </c>
      <c r="CQ34" s="25">
        <f>КМС!CQ34+ИГС!CQ34+МАКС!CQ34</f>
        <v>0</v>
      </c>
      <c r="CR34" s="24">
        <f>КМС!CR34+ИГС!CR34+МАКС!CR34</f>
        <v>0</v>
      </c>
    </row>
    <row r="35" spans="1:96" ht="15" customHeight="1" x14ac:dyDescent="0.25">
      <c r="A35" s="6" t="s">
        <v>201</v>
      </c>
      <c r="B35" s="8" t="s">
        <v>13</v>
      </c>
      <c r="C35" s="28">
        <v>330114</v>
      </c>
      <c r="D35" s="29" t="s">
        <v>124</v>
      </c>
      <c r="E35" s="29" t="s">
        <v>128</v>
      </c>
      <c r="F35" s="31" t="s">
        <v>125</v>
      </c>
      <c r="G35" s="24">
        <f t="shared" si="68"/>
        <v>195393998.16</v>
      </c>
      <c r="H35" s="24">
        <f t="shared" si="69"/>
        <v>0</v>
      </c>
      <c r="I35" s="25">
        <f t="shared" si="65"/>
        <v>0</v>
      </c>
      <c r="J35" s="24">
        <f t="shared" si="70"/>
        <v>0</v>
      </c>
      <c r="K35" s="25">
        <f t="shared" si="71"/>
        <v>0</v>
      </c>
      <c r="L35" s="24">
        <f t="shared" si="72"/>
        <v>0</v>
      </c>
      <c r="M35" s="25">
        <f t="shared" si="73"/>
        <v>0</v>
      </c>
      <c r="N35" s="24">
        <f t="shared" si="74"/>
        <v>0</v>
      </c>
      <c r="O35" s="25">
        <f t="shared" si="75"/>
        <v>0</v>
      </c>
      <c r="P35" s="24">
        <f t="shared" si="76"/>
        <v>0</v>
      </c>
      <c r="Q35" s="25">
        <f t="shared" si="77"/>
        <v>0</v>
      </c>
      <c r="R35" s="24">
        <f t="shared" si="67"/>
        <v>0</v>
      </c>
      <c r="S35" s="25">
        <f t="shared" si="78"/>
        <v>0</v>
      </c>
      <c r="T35" s="24">
        <f t="shared" si="79"/>
        <v>0</v>
      </c>
      <c r="U35" s="25">
        <f t="shared" si="80"/>
        <v>0</v>
      </c>
      <c r="V35" s="24">
        <f t="shared" si="81"/>
        <v>0</v>
      </c>
      <c r="W35" s="25">
        <f t="shared" si="82"/>
        <v>101448</v>
      </c>
      <c r="X35" s="24">
        <f t="shared" si="83"/>
        <v>195393998.16</v>
      </c>
      <c r="Y35" s="24">
        <f t="shared" si="84"/>
        <v>48921289.200000003</v>
      </c>
      <c r="Z35" s="24">
        <f t="shared" si="85"/>
        <v>0</v>
      </c>
      <c r="AA35" s="25">
        <f>КМС!AA35+ИГС!AA35+МАКС!AA35</f>
        <v>0</v>
      </c>
      <c r="AB35" s="24">
        <f>КМС!AB35+ИГС!AB35+МАКС!AB35</f>
        <v>0</v>
      </c>
      <c r="AC35" s="25">
        <f>КМС!AC35+ИГС!AC35+МАКС!AC35</f>
        <v>0</v>
      </c>
      <c r="AD35" s="24">
        <f>КМС!AD35+ИГС!AD35+МАКС!AD35</f>
        <v>0</v>
      </c>
      <c r="AE35" s="25">
        <f>КМС!AE35+ИГС!AE35+МАКС!AE35</f>
        <v>0</v>
      </c>
      <c r="AF35" s="24">
        <f>КМС!AF35+ИГС!AF35+МАКС!AF35</f>
        <v>0</v>
      </c>
      <c r="AG35" s="25">
        <f>КМС!AG35+ИГС!AG35+МАКС!AG35</f>
        <v>0</v>
      </c>
      <c r="AH35" s="24">
        <f>КМС!AH35+ИГС!AH35+МАКС!AH35</f>
        <v>0</v>
      </c>
      <c r="AI35" s="25">
        <f>КМС!AI35+ИГС!AI35+МАКС!AI35</f>
        <v>0</v>
      </c>
      <c r="AJ35" s="24">
        <f>КМС!AJ35+ИГС!AJ35+МАКС!AJ35</f>
        <v>0</v>
      </c>
      <c r="AK35" s="25">
        <f>КМС!AK35+ИГС!AK35+МАКС!AK35</f>
        <v>0</v>
      </c>
      <c r="AL35" s="24">
        <f>КМС!AL35+ИГС!AL35+МАКС!AL35</f>
        <v>0</v>
      </c>
      <c r="AM35" s="25">
        <f>КМС!AM35+ИГС!AM35+МАКС!AM35</f>
        <v>0</v>
      </c>
      <c r="AN35" s="24">
        <f>КМС!AN35+ИГС!AN35+МАКС!AN35</f>
        <v>0</v>
      </c>
      <c r="AO35" s="25">
        <f>КМС!AO35+ИГС!AO35+МАКС!AO35</f>
        <v>25362</v>
      </c>
      <c r="AP35" s="24">
        <f>КМС!AP35+ИГС!AP35+МАКС!AP35</f>
        <v>48921289.200000003</v>
      </c>
      <c r="AQ35" s="24">
        <f t="shared" si="86"/>
        <v>48921289.200000003</v>
      </c>
      <c r="AR35" s="24">
        <f t="shared" si="87"/>
        <v>0</v>
      </c>
      <c r="AS35" s="25">
        <f>КМС!AS35+ИГС!AS35+МАКС!AS35</f>
        <v>0</v>
      </c>
      <c r="AT35" s="24">
        <f>КМС!AT35+ИГС!AT35+МАКС!AT35</f>
        <v>0</v>
      </c>
      <c r="AU35" s="25">
        <f>КМС!AU35+ИГС!AU35+МАКС!AU35</f>
        <v>0</v>
      </c>
      <c r="AV35" s="24">
        <f>КМС!AV35+ИГС!AV35+МАКС!AV35</f>
        <v>0</v>
      </c>
      <c r="AW35" s="25">
        <f>КМС!AW35+ИГС!AW35+МАКС!AW35</f>
        <v>0</v>
      </c>
      <c r="AX35" s="24">
        <f>КМС!AX35+ИГС!AX35+МАКС!AX35</f>
        <v>0</v>
      </c>
      <c r="AY35" s="25">
        <f>КМС!AY35+ИГС!AY35+МАКС!AY35</f>
        <v>0</v>
      </c>
      <c r="AZ35" s="24">
        <f>КМС!AZ35+ИГС!AZ35+МАКС!AZ35</f>
        <v>0</v>
      </c>
      <c r="BA35" s="25">
        <f>КМС!BA35+ИГС!BA35+МАКС!BA35</f>
        <v>0</v>
      </c>
      <c r="BB35" s="24">
        <f>КМС!BB35+ИГС!BB35+МАКС!BB35</f>
        <v>0</v>
      </c>
      <c r="BC35" s="25">
        <f>КМС!BC35+ИГС!BC35+МАКС!BC35</f>
        <v>0</v>
      </c>
      <c r="BD35" s="24">
        <f>КМС!BD35+ИГС!BD35+МАКС!BD35</f>
        <v>0</v>
      </c>
      <c r="BE35" s="25">
        <f>КМС!BE35+ИГС!BE35+МАКС!BE35</f>
        <v>0</v>
      </c>
      <c r="BF35" s="24">
        <f>КМС!BF35+ИГС!BF35+МАКС!BF35</f>
        <v>0</v>
      </c>
      <c r="BG35" s="25">
        <f>КМС!BG35+ИГС!BG35+МАКС!BG35</f>
        <v>25362</v>
      </c>
      <c r="BH35" s="24">
        <f>КМС!BH35+ИГС!BH35+МАКС!BH35</f>
        <v>48921289.200000003</v>
      </c>
      <c r="BI35" s="24">
        <f t="shared" si="88"/>
        <v>48824236.32</v>
      </c>
      <c r="BJ35" s="24">
        <f t="shared" si="89"/>
        <v>0</v>
      </c>
      <c r="BK35" s="25">
        <f>КМС!BK35+ИГС!BK35+МАКС!BK35</f>
        <v>0</v>
      </c>
      <c r="BL35" s="24">
        <f>КМС!BL35+ИГС!BL35+МАКС!BL35</f>
        <v>0</v>
      </c>
      <c r="BM35" s="25">
        <f>КМС!BM35+ИГС!BM35+МАКС!BM35</f>
        <v>0</v>
      </c>
      <c r="BN35" s="24">
        <f>КМС!BN35+ИГС!BN35+МАКС!BN35</f>
        <v>0</v>
      </c>
      <c r="BO35" s="25">
        <f>КМС!BO35+ИГС!BO35+МАКС!BO35</f>
        <v>0</v>
      </c>
      <c r="BP35" s="24">
        <f>КМС!BP35+ИГС!BP35+МАКС!BP35</f>
        <v>0</v>
      </c>
      <c r="BQ35" s="25">
        <f>КМС!BQ35+ИГС!BQ35+МАКС!BQ35</f>
        <v>0</v>
      </c>
      <c r="BR35" s="24">
        <f>КМС!BR35+ИГС!BR35+МАКС!BR35</f>
        <v>0</v>
      </c>
      <c r="BS35" s="25">
        <f>КМС!BS35+ИГС!BS35+МАКС!BS35</f>
        <v>0</v>
      </c>
      <c r="BT35" s="24">
        <f>КМС!BT35+ИГС!BT35+МАКС!BT35</f>
        <v>0</v>
      </c>
      <c r="BU35" s="25">
        <f>КМС!BU35+ИГС!BU35+МАКС!BU35</f>
        <v>0</v>
      </c>
      <c r="BV35" s="24">
        <f>КМС!BV35+ИГС!BV35+МАКС!BV35</f>
        <v>0</v>
      </c>
      <c r="BW35" s="25">
        <f>КМС!BW35+ИГС!BW35+МАКС!BW35</f>
        <v>0</v>
      </c>
      <c r="BX35" s="24">
        <f>КМС!BX35+ИГС!BX35+МАКС!BX35</f>
        <v>0</v>
      </c>
      <c r="BY35" s="25">
        <f>КМС!BY35+ИГС!BY35+МАКС!BY35</f>
        <v>25362</v>
      </c>
      <c r="BZ35" s="24">
        <f>КМС!BZ35+ИГС!BZ35+МАКС!BZ35</f>
        <v>48824236.32</v>
      </c>
      <c r="CA35" s="24">
        <f t="shared" si="90"/>
        <v>48727183.439999998</v>
      </c>
      <c r="CB35" s="24">
        <f t="shared" si="91"/>
        <v>0</v>
      </c>
      <c r="CC35" s="25">
        <f>КМС!CC35+ИГС!CC35+МАКС!CC35</f>
        <v>0</v>
      </c>
      <c r="CD35" s="24">
        <f>КМС!CD35+ИГС!CD35+МАКС!CD35</f>
        <v>0</v>
      </c>
      <c r="CE35" s="25">
        <f>КМС!CE35+ИГС!CE35+МАКС!CE35</f>
        <v>0</v>
      </c>
      <c r="CF35" s="24">
        <f>КМС!CF35+ИГС!CF35+МАКС!CF35</f>
        <v>0</v>
      </c>
      <c r="CG35" s="25">
        <f>КМС!CG35+ИГС!CG35+МАКС!CG35</f>
        <v>0</v>
      </c>
      <c r="CH35" s="24">
        <f>КМС!CH35+ИГС!CH35+МАКС!CH35</f>
        <v>0</v>
      </c>
      <c r="CI35" s="25">
        <f>КМС!CI35+ИГС!CI35+МАКС!CI35</f>
        <v>0</v>
      </c>
      <c r="CJ35" s="24">
        <f>КМС!CJ35+ИГС!CJ35+МАКС!CJ35</f>
        <v>0</v>
      </c>
      <c r="CK35" s="25">
        <f>КМС!CK35+ИГС!CK35+МАКС!CK35</f>
        <v>0</v>
      </c>
      <c r="CL35" s="24">
        <f>КМС!CL35+ИГС!CL35+МАКС!CL35</f>
        <v>0</v>
      </c>
      <c r="CM35" s="25">
        <f>КМС!CM35+ИГС!CM35+МАКС!CM35</f>
        <v>0</v>
      </c>
      <c r="CN35" s="24">
        <f>КМС!CN35+ИГС!CN35+МАКС!CN35</f>
        <v>0</v>
      </c>
      <c r="CO35" s="25">
        <f>КМС!CO35+ИГС!CO35+МАКС!CO35</f>
        <v>0</v>
      </c>
      <c r="CP35" s="24">
        <f>КМС!CP35+ИГС!CP35+МАКС!CP35</f>
        <v>0</v>
      </c>
      <c r="CQ35" s="25">
        <f>КМС!CQ35+ИГС!CQ35+МАКС!CQ35</f>
        <v>25362</v>
      </c>
      <c r="CR35" s="24">
        <f>КМС!CR35+ИГС!CR35+МАКС!CR35</f>
        <v>48727183.439999998</v>
      </c>
    </row>
    <row r="36" spans="1:96" ht="27" customHeight="1" x14ac:dyDescent="0.25">
      <c r="A36" s="6" t="s">
        <v>202</v>
      </c>
      <c r="B36" s="8" t="s">
        <v>14</v>
      </c>
      <c r="C36" s="28">
        <v>330337</v>
      </c>
      <c r="D36" s="29" t="s">
        <v>124</v>
      </c>
      <c r="E36" s="29" t="s">
        <v>129</v>
      </c>
      <c r="F36" s="31" t="s">
        <v>125</v>
      </c>
      <c r="G36" s="24">
        <f t="shared" si="68"/>
        <v>4811732.3899999997</v>
      </c>
      <c r="H36" s="24">
        <f t="shared" si="69"/>
        <v>4811732.3899999997</v>
      </c>
      <c r="I36" s="25">
        <f t="shared" si="65"/>
        <v>4452</v>
      </c>
      <c r="J36" s="24">
        <f t="shared" si="70"/>
        <v>1039114.41</v>
      </c>
      <c r="K36" s="25">
        <f t="shared" si="71"/>
        <v>32</v>
      </c>
      <c r="L36" s="24">
        <f t="shared" si="72"/>
        <v>20439.36</v>
      </c>
      <c r="M36" s="25">
        <f t="shared" si="73"/>
        <v>3800</v>
      </c>
      <c r="N36" s="24">
        <f t="shared" si="74"/>
        <v>3752178.62</v>
      </c>
      <c r="O36" s="25">
        <f t="shared" si="75"/>
        <v>0</v>
      </c>
      <c r="P36" s="24">
        <f t="shared" si="76"/>
        <v>0</v>
      </c>
      <c r="Q36" s="25">
        <f t="shared" si="77"/>
        <v>0</v>
      </c>
      <c r="R36" s="24">
        <f t="shared" si="67"/>
        <v>0</v>
      </c>
      <c r="S36" s="25">
        <f t="shared" si="78"/>
        <v>0</v>
      </c>
      <c r="T36" s="24">
        <f t="shared" si="79"/>
        <v>0</v>
      </c>
      <c r="U36" s="25">
        <f t="shared" si="80"/>
        <v>0</v>
      </c>
      <c r="V36" s="24">
        <f t="shared" si="81"/>
        <v>0</v>
      </c>
      <c r="W36" s="25">
        <f t="shared" si="82"/>
        <v>0</v>
      </c>
      <c r="X36" s="24">
        <f t="shared" si="83"/>
        <v>0</v>
      </c>
      <c r="Y36" s="24">
        <f t="shared" si="84"/>
        <v>1443519.73</v>
      </c>
      <c r="Z36" s="24">
        <f t="shared" si="85"/>
        <v>1443519.73</v>
      </c>
      <c r="AA36" s="25">
        <f>КМС!AA36+ИГС!AA36+МАКС!AA36</f>
        <v>1266</v>
      </c>
      <c r="AB36" s="24">
        <f>КМС!AB36+ИГС!AB36+МАКС!AB36</f>
        <v>311734.32</v>
      </c>
      <c r="AC36" s="25">
        <f>КМС!AC36+ИГС!AC36+МАКС!AC36</f>
        <v>10</v>
      </c>
      <c r="AD36" s="24">
        <f>КМС!AD36+ИГС!AD36+МАКС!AD36</f>
        <v>6131.82</v>
      </c>
      <c r="AE36" s="25">
        <f>КМС!AE36+ИГС!AE36+МАКС!AE36</f>
        <v>1141</v>
      </c>
      <c r="AF36" s="24">
        <f>КМС!AF36+ИГС!AF36+МАКС!AF36</f>
        <v>1125653.5900000001</v>
      </c>
      <c r="AG36" s="25">
        <f>КМС!AG36+ИГС!AG36+МАКС!AG36</f>
        <v>0</v>
      </c>
      <c r="AH36" s="24">
        <f>КМС!AH36+ИГС!AH36+МАКС!AH36</f>
        <v>0</v>
      </c>
      <c r="AI36" s="25">
        <f>КМС!AI36+ИГС!AI36+МАКС!AI36</f>
        <v>0</v>
      </c>
      <c r="AJ36" s="24">
        <f>КМС!AJ36+ИГС!AJ36+МАКС!AJ36</f>
        <v>0</v>
      </c>
      <c r="AK36" s="25">
        <f>КМС!AK36+ИГС!AK36+МАКС!AK36</f>
        <v>0</v>
      </c>
      <c r="AL36" s="24">
        <f>КМС!AL36+ИГС!AL36+МАКС!AL36</f>
        <v>0</v>
      </c>
      <c r="AM36" s="25">
        <f>КМС!AM36+ИГС!AM36+МАКС!AM36</f>
        <v>0</v>
      </c>
      <c r="AN36" s="24">
        <f>КМС!AN36+ИГС!AN36+МАКС!AN36</f>
        <v>0</v>
      </c>
      <c r="AO36" s="25">
        <f>КМС!AO36+ИГС!AO36+МАКС!AO36</f>
        <v>0</v>
      </c>
      <c r="AP36" s="24">
        <f>КМС!AP36+ИГС!AP36+МАКС!AP36</f>
        <v>0</v>
      </c>
      <c r="AQ36" s="24">
        <f t="shared" si="86"/>
        <v>962346.47</v>
      </c>
      <c r="AR36" s="24">
        <f t="shared" si="87"/>
        <v>962346.47</v>
      </c>
      <c r="AS36" s="25">
        <f>КМС!AS36+ИГС!AS36+МАКС!AS36</f>
        <v>891</v>
      </c>
      <c r="AT36" s="24">
        <f>КМС!AT36+ИГС!AT36+МАКС!AT36</f>
        <v>207822.88</v>
      </c>
      <c r="AU36" s="25">
        <f>КМС!AU36+ИГС!AU36+МАКС!AU36</f>
        <v>7</v>
      </c>
      <c r="AV36" s="24">
        <f>КМС!AV36+ИГС!AV36+МАКС!AV36</f>
        <v>4087.87</v>
      </c>
      <c r="AW36" s="25">
        <f>КМС!AW36+ИГС!AW36+МАКС!AW36</f>
        <v>760</v>
      </c>
      <c r="AX36" s="24">
        <f>КМС!AX36+ИГС!AX36+МАКС!AX36</f>
        <v>750435.72</v>
      </c>
      <c r="AY36" s="25">
        <f>КМС!AY36+ИГС!AY36+МАКС!AY36</f>
        <v>0</v>
      </c>
      <c r="AZ36" s="24">
        <f>КМС!AZ36+ИГС!AZ36+МАКС!AZ36</f>
        <v>0</v>
      </c>
      <c r="BA36" s="25">
        <f>КМС!BA36+ИГС!BA36+МАКС!BA36</f>
        <v>0</v>
      </c>
      <c r="BB36" s="24">
        <f>КМС!BB36+ИГС!BB36+МАКС!BB36</f>
        <v>0</v>
      </c>
      <c r="BC36" s="25">
        <f>КМС!BC36+ИГС!BC36+МАКС!BC36</f>
        <v>0</v>
      </c>
      <c r="BD36" s="24">
        <f>КМС!BD36+ИГС!BD36+МАКС!BD36</f>
        <v>0</v>
      </c>
      <c r="BE36" s="25">
        <f>КМС!BE36+ИГС!BE36+МАКС!BE36</f>
        <v>0</v>
      </c>
      <c r="BF36" s="24">
        <f>КМС!BF36+ИГС!BF36+МАКС!BF36</f>
        <v>0</v>
      </c>
      <c r="BG36" s="25">
        <f>КМС!BG36+ИГС!BG36+МАКС!BG36</f>
        <v>0</v>
      </c>
      <c r="BH36" s="24">
        <f>КМС!BH36+ИГС!BH36+МАКС!BH36</f>
        <v>0</v>
      </c>
      <c r="BI36" s="24">
        <f t="shared" si="88"/>
        <v>962346.47</v>
      </c>
      <c r="BJ36" s="24">
        <f t="shared" si="89"/>
        <v>962346.47</v>
      </c>
      <c r="BK36" s="25">
        <f>КМС!BK36+ИГС!BK36+МАКС!BK36</f>
        <v>891</v>
      </c>
      <c r="BL36" s="24">
        <f>КМС!BL36+ИГС!BL36+МАКС!BL36</f>
        <v>207822.88</v>
      </c>
      <c r="BM36" s="25">
        <f>КМС!BM36+ИГС!BM36+МАКС!BM36</f>
        <v>7</v>
      </c>
      <c r="BN36" s="24">
        <f>КМС!BN36+ИГС!BN36+МАКС!BN36</f>
        <v>4087.87</v>
      </c>
      <c r="BO36" s="25">
        <f>КМС!BO36+ИГС!BO36+МАКС!BO36</f>
        <v>760</v>
      </c>
      <c r="BP36" s="24">
        <f>КМС!BP36+ИГС!BP36+МАКС!BP36</f>
        <v>750435.72</v>
      </c>
      <c r="BQ36" s="25">
        <f>КМС!BQ36+ИГС!BQ36+МАКС!BQ36</f>
        <v>0</v>
      </c>
      <c r="BR36" s="24">
        <f>КМС!BR36+ИГС!BR36+МАКС!BR36</f>
        <v>0</v>
      </c>
      <c r="BS36" s="25">
        <f>КМС!BS36+ИГС!BS36+МАКС!BS36</f>
        <v>0</v>
      </c>
      <c r="BT36" s="24">
        <f>КМС!BT36+ИГС!BT36+МАКС!BT36</f>
        <v>0</v>
      </c>
      <c r="BU36" s="25">
        <f>КМС!BU36+ИГС!BU36+МАКС!BU36</f>
        <v>0</v>
      </c>
      <c r="BV36" s="24">
        <f>КМС!BV36+ИГС!BV36+МАКС!BV36</f>
        <v>0</v>
      </c>
      <c r="BW36" s="25">
        <f>КМС!BW36+ИГС!BW36+МАКС!BW36</f>
        <v>0</v>
      </c>
      <c r="BX36" s="24">
        <f>КМС!BX36+ИГС!BX36+МАКС!BX36</f>
        <v>0</v>
      </c>
      <c r="BY36" s="25">
        <f>КМС!BY36+ИГС!BY36+МАКС!BY36</f>
        <v>0</v>
      </c>
      <c r="BZ36" s="24">
        <f>КМС!BZ36+ИГС!BZ36+МАКС!BZ36</f>
        <v>0</v>
      </c>
      <c r="CA36" s="24">
        <f t="shared" si="90"/>
        <v>1443519.72</v>
      </c>
      <c r="CB36" s="24">
        <f t="shared" si="91"/>
        <v>1443519.72</v>
      </c>
      <c r="CC36" s="25">
        <f>КМС!CC36+ИГС!CC36+МАКС!CC36</f>
        <v>1404</v>
      </c>
      <c r="CD36" s="24">
        <f>КМС!CD36+ИГС!CD36+МАКС!CD36</f>
        <v>311734.33</v>
      </c>
      <c r="CE36" s="25">
        <f>КМС!CE36+ИГС!CE36+МАКС!CE36</f>
        <v>8</v>
      </c>
      <c r="CF36" s="24">
        <f>КМС!CF36+ИГС!CF36+МАКС!CF36</f>
        <v>6131.8</v>
      </c>
      <c r="CG36" s="25">
        <f>КМС!CG36+ИГС!CG36+МАКС!CG36</f>
        <v>1139</v>
      </c>
      <c r="CH36" s="24">
        <f>КМС!CH36+ИГС!CH36+МАКС!CH36</f>
        <v>1125653.5900000001</v>
      </c>
      <c r="CI36" s="25">
        <f>КМС!CI36+ИГС!CI36+МАКС!CI36</f>
        <v>0</v>
      </c>
      <c r="CJ36" s="24">
        <f>КМС!CJ36+ИГС!CJ36+МАКС!CJ36</f>
        <v>0</v>
      </c>
      <c r="CK36" s="25">
        <f>КМС!CK36+ИГС!CK36+МАКС!CK36</f>
        <v>0</v>
      </c>
      <c r="CL36" s="24">
        <f>КМС!CL36+ИГС!CL36+МАКС!CL36</f>
        <v>0</v>
      </c>
      <c r="CM36" s="25">
        <f>КМС!CM36+ИГС!CM36+МАКС!CM36</f>
        <v>0</v>
      </c>
      <c r="CN36" s="24">
        <f>КМС!CN36+ИГС!CN36+МАКС!CN36</f>
        <v>0</v>
      </c>
      <c r="CO36" s="25">
        <f>КМС!CO36+ИГС!CO36+МАКС!CO36</f>
        <v>0</v>
      </c>
      <c r="CP36" s="24">
        <f>КМС!CP36+ИГС!CP36+МАКС!CP36</f>
        <v>0</v>
      </c>
      <c r="CQ36" s="25">
        <f>КМС!CQ36+ИГС!CQ36+МАКС!CQ36</f>
        <v>0</v>
      </c>
      <c r="CR36" s="24">
        <f>КМС!CR36+ИГС!CR36+МАКС!CR36</f>
        <v>0</v>
      </c>
    </row>
    <row r="37" spans="1:96" ht="15" customHeight="1" x14ac:dyDescent="0.25">
      <c r="A37" s="6" t="s">
        <v>203</v>
      </c>
      <c r="B37" s="8" t="s">
        <v>15</v>
      </c>
      <c r="C37" s="28">
        <v>330398</v>
      </c>
      <c r="D37" s="29" t="s">
        <v>124</v>
      </c>
      <c r="E37" s="29" t="s">
        <v>129</v>
      </c>
      <c r="F37" s="31" t="s">
        <v>125</v>
      </c>
      <c r="G37" s="24">
        <f t="shared" si="68"/>
        <v>37021765.600000001</v>
      </c>
      <c r="H37" s="24">
        <f t="shared" si="69"/>
        <v>1277460</v>
      </c>
      <c r="I37" s="25">
        <f t="shared" si="65"/>
        <v>0</v>
      </c>
      <c r="J37" s="24">
        <f t="shared" si="70"/>
        <v>0</v>
      </c>
      <c r="K37" s="25">
        <f t="shared" si="71"/>
        <v>2000</v>
      </c>
      <c r="L37" s="24">
        <f t="shared" si="72"/>
        <v>1277460</v>
      </c>
      <c r="M37" s="25">
        <f t="shared" si="73"/>
        <v>0</v>
      </c>
      <c r="N37" s="24">
        <f t="shared" si="74"/>
        <v>0</v>
      </c>
      <c r="O37" s="25">
        <f t="shared" si="75"/>
        <v>555</v>
      </c>
      <c r="P37" s="24">
        <f t="shared" si="76"/>
        <v>22414485.739999998</v>
      </c>
      <c r="Q37" s="25">
        <f t="shared" si="77"/>
        <v>209</v>
      </c>
      <c r="R37" s="24">
        <f t="shared" si="67"/>
        <v>13329819.859999999</v>
      </c>
      <c r="S37" s="25">
        <f t="shared" si="78"/>
        <v>0</v>
      </c>
      <c r="T37" s="24">
        <f t="shared" si="79"/>
        <v>0</v>
      </c>
      <c r="U37" s="25">
        <f t="shared" si="80"/>
        <v>192</v>
      </c>
      <c r="V37" s="24">
        <f t="shared" si="81"/>
        <v>12341315</v>
      </c>
      <c r="W37" s="25">
        <f t="shared" si="82"/>
        <v>0</v>
      </c>
      <c r="X37" s="24">
        <f t="shared" si="83"/>
        <v>0</v>
      </c>
      <c r="Y37" s="24">
        <f t="shared" si="84"/>
        <v>11106529.689999999</v>
      </c>
      <c r="Z37" s="24">
        <f t="shared" si="85"/>
        <v>383238.01</v>
      </c>
      <c r="AA37" s="25">
        <f>КМС!AA37+ИГС!AA37+МАКС!AA37</f>
        <v>0</v>
      </c>
      <c r="AB37" s="24">
        <f>КМС!AB37+ИГС!AB37+МАКС!AB37</f>
        <v>0</v>
      </c>
      <c r="AC37" s="25">
        <f>КМС!AC37+ИГС!AC37+МАКС!AC37</f>
        <v>571</v>
      </c>
      <c r="AD37" s="24">
        <f>КМС!AD37+ИГС!AD37+МАКС!AD37</f>
        <v>383238.01</v>
      </c>
      <c r="AE37" s="25">
        <f>КМС!AE37+ИГС!AE37+МАКС!AE37</f>
        <v>0</v>
      </c>
      <c r="AF37" s="24">
        <f>КМС!AF37+ИГС!AF37+МАКС!AF37</f>
        <v>0</v>
      </c>
      <c r="AG37" s="25">
        <f>КМС!AG37+ИГС!AG37+МАКС!AG37</f>
        <v>166</v>
      </c>
      <c r="AH37" s="24">
        <f>КМС!AH37+ИГС!AH37+МАКС!AH37</f>
        <v>6724345.7199999997</v>
      </c>
      <c r="AI37" s="25">
        <f>КМС!AI37+ИГС!AI37+МАКС!AI37</f>
        <v>63</v>
      </c>
      <c r="AJ37" s="24">
        <f>КМС!AJ37+ИГС!AJ37+МАКС!AJ37</f>
        <v>3998945.96</v>
      </c>
      <c r="AK37" s="25">
        <f>КМС!AK37+ИГС!AK37+МАКС!AK37</f>
        <v>0</v>
      </c>
      <c r="AL37" s="24">
        <f>КМС!AL37+ИГС!AL37+МАКС!AL37</f>
        <v>0</v>
      </c>
      <c r="AM37" s="25">
        <f>КМС!AM37+ИГС!AM37+МАКС!AM37</f>
        <v>58</v>
      </c>
      <c r="AN37" s="24">
        <f>КМС!AN37+ИГС!AN37+МАКС!AN37</f>
        <v>3702394.5</v>
      </c>
      <c r="AO37" s="25">
        <f>КМС!AO37+ИГС!AO37+МАКС!AO37</f>
        <v>0</v>
      </c>
      <c r="AP37" s="24">
        <f>КМС!AP37+ИГС!AP37+МАКС!AP37</f>
        <v>0</v>
      </c>
      <c r="AQ37" s="24">
        <f t="shared" si="86"/>
        <v>7404353.0999999996</v>
      </c>
      <c r="AR37" s="24">
        <f t="shared" si="87"/>
        <v>255491.99</v>
      </c>
      <c r="AS37" s="25">
        <f>КМС!AS37+ИГС!AS37+МАКС!AS37</f>
        <v>0</v>
      </c>
      <c r="AT37" s="24">
        <f>КМС!AT37+ИГС!AT37+МАКС!AT37</f>
        <v>0</v>
      </c>
      <c r="AU37" s="25">
        <f>КМС!AU37+ИГС!AU37+МАКС!AU37</f>
        <v>430</v>
      </c>
      <c r="AV37" s="24">
        <f>КМС!AV37+ИГС!AV37+МАКС!AV37</f>
        <v>255491.99</v>
      </c>
      <c r="AW37" s="25">
        <f>КМС!AW37+ИГС!AW37+МАКС!AW37</f>
        <v>0</v>
      </c>
      <c r="AX37" s="24">
        <f>КМС!AX37+ИГС!AX37+МАКС!AX37</f>
        <v>0</v>
      </c>
      <c r="AY37" s="25">
        <f>КМС!AY37+ИГС!AY37+МАКС!AY37</f>
        <v>112</v>
      </c>
      <c r="AZ37" s="24">
        <f>КМС!AZ37+ИГС!AZ37+МАКС!AZ37</f>
        <v>4482897.1399999997</v>
      </c>
      <c r="BA37" s="25">
        <f>КМС!BA37+ИГС!BA37+МАКС!BA37</f>
        <v>41</v>
      </c>
      <c r="BB37" s="24">
        <f>КМС!BB37+ИГС!BB37+МАКС!BB37</f>
        <v>2665963.9700000002</v>
      </c>
      <c r="BC37" s="25">
        <f>КМС!BC37+ИГС!BC37+МАКС!BC37</f>
        <v>0</v>
      </c>
      <c r="BD37" s="24">
        <f>КМС!BD37+ИГС!BD37+МАКС!BD37</f>
        <v>0</v>
      </c>
      <c r="BE37" s="25">
        <f>КМС!BE37+ИГС!BE37+МАКС!BE37</f>
        <v>39</v>
      </c>
      <c r="BF37" s="24">
        <f>КМС!BF37+ИГС!BF37+МАКС!BF37</f>
        <v>2468263</v>
      </c>
      <c r="BG37" s="25">
        <f>КМС!BG37+ИГС!BG37+МАКС!BG37</f>
        <v>0</v>
      </c>
      <c r="BH37" s="24">
        <f>КМС!BH37+ИГС!BH37+МАКС!BH37</f>
        <v>0</v>
      </c>
      <c r="BI37" s="24">
        <f t="shared" si="88"/>
        <v>7404353.0999999996</v>
      </c>
      <c r="BJ37" s="24">
        <f t="shared" si="89"/>
        <v>255491.99</v>
      </c>
      <c r="BK37" s="25">
        <f>КМС!BK37+ИГС!BK37+МАКС!BK37</f>
        <v>0</v>
      </c>
      <c r="BL37" s="24">
        <f>КМС!BL37+ИГС!BL37+МАКС!BL37</f>
        <v>0</v>
      </c>
      <c r="BM37" s="25">
        <f>КМС!BM37+ИГС!BM37+МАКС!BM37</f>
        <v>430</v>
      </c>
      <c r="BN37" s="24">
        <f>КМС!BN37+ИГС!BN37+МАКС!BN37</f>
        <v>255491.99</v>
      </c>
      <c r="BO37" s="25">
        <f>КМС!BO37+ИГС!BO37+МАКС!BO37</f>
        <v>0</v>
      </c>
      <c r="BP37" s="24">
        <f>КМС!BP37+ИГС!BP37+МАКС!BP37</f>
        <v>0</v>
      </c>
      <c r="BQ37" s="25">
        <f>КМС!BQ37+ИГС!BQ37+МАКС!BQ37</f>
        <v>112</v>
      </c>
      <c r="BR37" s="24">
        <f>КМС!BR37+ИГС!BR37+МАКС!BR37</f>
        <v>4482897.1399999997</v>
      </c>
      <c r="BS37" s="25">
        <f>КМС!BS37+ИГС!BS37+МАКС!BS37</f>
        <v>41</v>
      </c>
      <c r="BT37" s="24">
        <f>КМС!BT37+ИГС!BT37+МАКС!BT37</f>
        <v>2665963.9700000002</v>
      </c>
      <c r="BU37" s="25">
        <f>КМС!BU37+ИГС!BU37+МАКС!BU37</f>
        <v>0</v>
      </c>
      <c r="BV37" s="24">
        <f>КМС!BV37+ИГС!BV37+МАКС!BV37</f>
        <v>0</v>
      </c>
      <c r="BW37" s="25">
        <f>КМС!BW37+ИГС!BW37+МАКС!BW37</f>
        <v>39</v>
      </c>
      <c r="BX37" s="24">
        <f>КМС!BX37+ИГС!BX37+МАКС!BX37</f>
        <v>2468263</v>
      </c>
      <c r="BY37" s="25">
        <f>КМС!BY37+ИГС!BY37+МАКС!BY37</f>
        <v>0</v>
      </c>
      <c r="BZ37" s="24">
        <f>КМС!BZ37+ИГС!BZ37+МАКС!BZ37</f>
        <v>0</v>
      </c>
      <c r="CA37" s="24">
        <f t="shared" si="90"/>
        <v>11106529.710000001</v>
      </c>
      <c r="CB37" s="24">
        <f t="shared" si="91"/>
        <v>383238.01</v>
      </c>
      <c r="CC37" s="25">
        <f>КМС!CC37+ИГС!CC37+МАКС!CC37</f>
        <v>0</v>
      </c>
      <c r="CD37" s="24">
        <f>КМС!CD37+ИГС!CD37+МАКС!CD37</f>
        <v>0</v>
      </c>
      <c r="CE37" s="25">
        <f>КМС!CE37+ИГС!CE37+МАКС!CE37</f>
        <v>569</v>
      </c>
      <c r="CF37" s="24">
        <f>КМС!CF37+ИГС!CF37+МАКС!CF37</f>
        <v>383238.01</v>
      </c>
      <c r="CG37" s="25">
        <f>КМС!CG37+ИГС!CG37+МАКС!CG37</f>
        <v>0</v>
      </c>
      <c r="CH37" s="24">
        <f>КМС!CH37+ИГС!CH37+МАКС!CH37</f>
        <v>0</v>
      </c>
      <c r="CI37" s="25">
        <f>КМС!CI37+ИГС!CI37+МАКС!CI37</f>
        <v>165</v>
      </c>
      <c r="CJ37" s="24">
        <f>КМС!CJ37+ИГС!CJ37+МАКС!CJ37</f>
        <v>6724345.7400000002</v>
      </c>
      <c r="CK37" s="25">
        <f>КМС!CK37+ИГС!CK37+МАКС!CK37</f>
        <v>64</v>
      </c>
      <c r="CL37" s="24">
        <f>КМС!CL37+ИГС!CL37+МАКС!CL37</f>
        <v>3998945.96</v>
      </c>
      <c r="CM37" s="25">
        <f>КМС!CM37+ИГС!CM37+МАКС!CM37</f>
        <v>0</v>
      </c>
      <c r="CN37" s="24">
        <f>КМС!CN37+ИГС!CN37+МАКС!CN37</f>
        <v>0</v>
      </c>
      <c r="CO37" s="25">
        <f>КМС!CO37+ИГС!CO37+МАКС!CO37</f>
        <v>56</v>
      </c>
      <c r="CP37" s="24">
        <f>КМС!CP37+ИГС!CP37+МАКС!CP37</f>
        <v>3702394.5</v>
      </c>
      <c r="CQ37" s="25">
        <f>КМС!CQ37+ИГС!CQ37+МАКС!CQ37</f>
        <v>0</v>
      </c>
      <c r="CR37" s="24">
        <f>КМС!CR37+ИГС!CR37+МАКС!CR37</f>
        <v>0</v>
      </c>
    </row>
    <row r="38" spans="1:96" ht="15" customHeight="1" x14ac:dyDescent="0.25">
      <c r="A38" s="6" t="s">
        <v>204</v>
      </c>
      <c r="B38" s="8" t="s">
        <v>110</v>
      </c>
      <c r="C38" s="28">
        <v>330364</v>
      </c>
      <c r="D38" s="29" t="s">
        <v>124</v>
      </c>
      <c r="E38" s="29" t="s">
        <v>129</v>
      </c>
      <c r="F38" s="31" t="s">
        <v>125</v>
      </c>
      <c r="G38" s="24">
        <f t="shared" si="68"/>
        <v>20976780.879999999</v>
      </c>
      <c r="H38" s="24">
        <f t="shared" si="69"/>
        <v>0</v>
      </c>
      <c r="I38" s="25">
        <f t="shared" si="65"/>
        <v>0</v>
      </c>
      <c r="J38" s="24">
        <f t="shared" si="70"/>
        <v>0</v>
      </c>
      <c r="K38" s="25">
        <f t="shared" si="71"/>
        <v>0</v>
      </c>
      <c r="L38" s="24">
        <f t="shared" si="72"/>
        <v>0</v>
      </c>
      <c r="M38" s="25">
        <f t="shared" si="73"/>
        <v>0</v>
      </c>
      <c r="N38" s="24">
        <f t="shared" si="74"/>
        <v>0</v>
      </c>
      <c r="O38" s="25">
        <f t="shared" si="75"/>
        <v>258</v>
      </c>
      <c r="P38" s="24">
        <f t="shared" si="76"/>
        <v>20976780.879999999</v>
      </c>
      <c r="Q38" s="25">
        <f t="shared" si="77"/>
        <v>0</v>
      </c>
      <c r="R38" s="24">
        <f t="shared" si="67"/>
        <v>0</v>
      </c>
      <c r="S38" s="25">
        <f t="shared" si="78"/>
        <v>0</v>
      </c>
      <c r="T38" s="24">
        <f t="shared" si="79"/>
        <v>0</v>
      </c>
      <c r="U38" s="25">
        <f t="shared" si="80"/>
        <v>0</v>
      </c>
      <c r="V38" s="24">
        <f t="shared" si="81"/>
        <v>0</v>
      </c>
      <c r="W38" s="25">
        <f t="shared" si="82"/>
        <v>0</v>
      </c>
      <c r="X38" s="24">
        <f t="shared" si="83"/>
        <v>0</v>
      </c>
      <c r="Y38" s="24">
        <f t="shared" si="84"/>
        <v>6293034.2599999998</v>
      </c>
      <c r="Z38" s="24">
        <f t="shared" si="85"/>
        <v>0</v>
      </c>
      <c r="AA38" s="25">
        <f>КМС!AA38+ИГС!AA38+МАКС!AA38</f>
        <v>0</v>
      </c>
      <c r="AB38" s="24">
        <f>КМС!AB38+ИГС!AB38+МАКС!AB38</f>
        <v>0</v>
      </c>
      <c r="AC38" s="25">
        <f>КМС!AC38+ИГС!AC38+МАКС!AC38</f>
        <v>0</v>
      </c>
      <c r="AD38" s="24">
        <f>КМС!AD38+ИГС!AD38+МАКС!AD38</f>
        <v>0</v>
      </c>
      <c r="AE38" s="25">
        <f>КМС!AE38+ИГС!AE38+МАКС!AE38</f>
        <v>0</v>
      </c>
      <c r="AF38" s="24">
        <f>КМС!AF38+ИГС!AF38+МАКС!AF38</f>
        <v>0</v>
      </c>
      <c r="AG38" s="25">
        <f>КМС!AG38+ИГС!AG38+МАКС!AG38</f>
        <v>78</v>
      </c>
      <c r="AH38" s="24">
        <f>КМС!AH38+ИГС!AH38+МАКС!AH38</f>
        <v>6293034.2599999998</v>
      </c>
      <c r="AI38" s="25">
        <f>КМС!AI38+ИГС!AI38+МАКС!AI38</f>
        <v>0</v>
      </c>
      <c r="AJ38" s="24">
        <f>КМС!AJ38+ИГС!AJ38+МАКС!AJ38</f>
        <v>0</v>
      </c>
      <c r="AK38" s="25">
        <f>КМС!AK38+ИГС!AK38+МАКС!AK38</f>
        <v>0</v>
      </c>
      <c r="AL38" s="24">
        <f>КМС!AL38+ИГС!AL38+МАКС!AL38</f>
        <v>0</v>
      </c>
      <c r="AM38" s="25">
        <f>КМС!AM38+ИГС!AM38+МАКС!AM38</f>
        <v>0</v>
      </c>
      <c r="AN38" s="24">
        <f>КМС!AN38+ИГС!AN38+МАКС!AN38</f>
        <v>0</v>
      </c>
      <c r="AO38" s="25">
        <f>КМС!AO38+ИГС!AO38+МАКС!AO38</f>
        <v>0</v>
      </c>
      <c r="AP38" s="24">
        <f>КМС!AP38+ИГС!AP38+МАКС!AP38</f>
        <v>0</v>
      </c>
      <c r="AQ38" s="24">
        <f t="shared" si="86"/>
        <v>4195356.17</v>
      </c>
      <c r="AR38" s="24">
        <f t="shared" si="87"/>
        <v>0</v>
      </c>
      <c r="AS38" s="25">
        <f>КМС!AS38+ИГС!AS38+МАКС!AS38</f>
        <v>0</v>
      </c>
      <c r="AT38" s="24">
        <f>КМС!AT38+ИГС!AT38+МАКС!AT38</f>
        <v>0</v>
      </c>
      <c r="AU38" s="25">
        <f>КМС!AU38+ИГС!AU38+МАКС!AU38</f>
        <v>0</v>
      </c>
      <c r="AV38" s="24">
        <f>КМС!AV38+ИГС!AV38+МАКС!AV38</f>
        <v>0</v>
      </c>
      <c r="AW38" s="25">
        <f>КМС!AW38+ИГС!AW38+МАКС!AW38</f>
        <v>0</v>
      </c>
      <c r="AX38" s="24">
        <f>КМС!AX38+ИГС!AX38+МАКС!AX38</f>
        <v>0</v>
      </c>
      <c r="AY38" s="25">
        <f>КМС!AY38+ИГС!AY38+МАКС!AY38</f>
        <v>52</v>
      </c>
      <c r="AZ38" s="24">
        <f>КМС!AZ38+ИГС!AZ38+МАКС!AZ38</f>
        <v>4195356.17</v>
      </c>
      <c r="BA38" s="25">
        <f>КМС!BA38+ИГС!BA38+МАКС!BA38</f>
        <v>0</v>
      </c>
      <c r="BB38" s="24">
        <f>КМС!BB38+ИГС!BB38+МАКС!BB38</f>
        <v>0</v>
      </c>
      <c r="BC38" s="25">
        <f>КМС!BC38+ИГС!BC38+МАКС!BC38</f>
        <v>0</v>
      </c>
      <c r="BD38" s="24">
        <f>КМС!BD38+ИГС!BD38+МАКС!BD38</f>
        <v>0</v>
      </c>
      <c r="BE38" s="25">
        <f>КМС!BE38+ИГС!BE38+МАКС!BE38</f>
        <v>0</v>
      </c>
      <c r="BF38" s="24">
        <f>КМС!BF38+ИГС!BF38+МАКС!BF38</f>
        <v>0</v>
      </c>
      <c r="BG38" s="25">
        <f>КМС!BG38+ИГС!BG38+МАКС!BG38</f>
        <v>0</v>
      </c>
      <c r="BH38" s="24">
        <f>КМС!BH38+ИГС!BH38+МАКС!BH38</f>
        <v>0</v>
      </c>
      <c r="BI38" s="24">
        <f t="shared" si="88"/>
        <v>4195356.17</v>
      </c>
      <c r="BJ38" s="24">
        <f t="shared" si="89"/>
        <v>0</v>
      </c>
      <c r="BK38" s="25">
        <f>КМС!BK38+ИГС!BK38+МАКС!BK38</f>
        <v>0</v>
      </c>
      <c r="BL38" s="24">
        <f>КМС!BL38+ИГС!BL38+МАКС!BL38</f>
        <v>0</v>
      </c>
      <c r="BM38" s="25">
        <f>КМС!BM38+ИГС!BM38+МАКС!BM38</f>
        <v>0</v>
      </c>
      <c r="BN38" s="24">
        <f>КМС!BN38+ИГС!BN38+МАКС!BN38</f>
        <v>0</v>
      </c>
      <c r="BO38" s="25">
        <f>КМС!BO38+ИГС!BO38+МАКС!BO38</f>
        <v>0</v>
      </c>
      <c r="BP38" s="24">
        <f>КМС!BP38+ИГС!BP38+МАКС!BP38</f>
        <v>0</v>
      </c>
      <c r="BQ38" s="25">
        <f>КМС!BQ38+ИГС!BQ38+МАКС!BQ38</f>
        <v>52</v>
      </c>
      <c r="BR38" s="24">
        <f>КМС!BR38+ИГС!BR38+МАКС!BR38</f>
        <v>4195356.17</v>
      </c>
      <c r="BS38" s="25">
        <f>КМС!BS38+ИГС!BS38+МАКС!BS38</f>
        <v>0</v>
      </c>
      <c r="BT38" s="24">
        <f>КМС!BT38+ИГС!BT38+МАКС!BT38</f>
        <v>0</v>
      </c>
      <c r="BU38" s="25">
        <f>КМС!BU38+ИГС!BU38+МАКС!BU38</f>
        <v>0</v>
      </c>
      <c r="BV38" s="24">
        <f>КМС!BV38+ИГС!BV38+МАКС!BV38</f>
        <v>0</v>
      </c>
      <c r="BW38" s="25">
        <f>КМС!BW38+ИГС!BW38+МАКС!BW38</f>
        <v>0</v>
      </c>
      <c r="BX38" s="24">
        <f>КМС!BX38+ИГС!BX38+МАКС!BX38</f>
        <v>0</v>
      </c>
      <c r="BY38" s="25">
        <f>КМС!BY38+ИГС!BY38+МАКС!BY38</f>
        <v>0</v>
      </c>
      <c r="BZ38" s="24">
        <f>КМС!BZ38+ИГС!BZ38+МАКС!BZ38</f>
        <v>0</v>
      </c>
      <c r="CA38" s="24">
        <f t="shared" si="90"/>
        <v>6293034.2800000003</v>
      </c>
      <c r="CB38" s="24">
        <f t="shared" si="91"/>
        <v>0</v>
      </c>
      <c r="CC38" s="25">
        <f>КМС!CC38+ИГС!CC38+МАКС!CC38</f>
        <v>0</v>
      </c>
      <c r="CD38" s="24">
        <f>КМС!CD38+ИГС!CD38+МАКС!CD38</f>
        <v>0</v>
      </c>
      <c r="CE38" s="25">
        <f>КМС!CE38+ИГС!CE38+МАКС!CE38</f>
        <v>0</v>
      </c>
      <c r="CF38" s="24">
        <f>КМС!CF38+ИГС!CF38+МАКС!CF38</f>
        <v>0</v>
      </c>
      <c r="CG38" s="25">
        <f>КМС!CG38+ИГС!CG38+МАКС!CG38</f>
        <v>0</v>
      </c>
      <c r="CH38" s="24">
        <f>КМС!CH38+ИГС!CH38+МАКС!CH38</f>
        <v>0</v>
      </c>
      <c r="CI38" s="25">
        <f>КМС!CI38+ИГС!CI38+МАКС!CI38</f>
        <v>76</v>
      </c>
      <c r="CJ38" s="24">
        <f>КМС!CJ38+ИГС!CJ38+МАКС!CJ38</f>
        <v>6293034.2800000003</v>
      </c>
      <c r="CK38" s="25">
        <f>КМС!CK38+ИГС!CK38+МАКС!CK38</f>
        <v>0</v>
      </c>
      <c r="CL38" s="24">
        <f>КМС!CL38+ИГС!CL38+МАКС!CL38</f>
        <v>0</v>
      </c>
      <c r="CM38" s="25">
        <f>КМС!CM38+ИГС!CM38+МАКС!CM38</f>
        <v>0</v>
      </c>
      <c r="CN38" s="24">
        <f>КМС!CN38+ИГС!CN38+МАКС!CN38</f>
        <v>0</v>
      </c>
      <c r="CO38" s="25">
        <f>КМС!CO38+ИГС!CO38+МАКС!CO38</f>
        <v>0</v>
      </c>
      <c r="CP38" s="24">
        <f>КМС!CP38+ИГС!CP38+МАКС!CP38</f>
        <v>0</v>
      </c>
      <c r="CQ38" s="25">
        <f>КМС!CQ38+ИГС!CQ38+МАКС!CQ38</f>
        <v>0</v>
      </c>
      <c r="CR38" s="24">
        <f>КМС!CR38+ИГС!CR38+МАКС!CR38</f>
        <v>0</v>
      </c>
    </row>
    <row r="39" spans="1:96" ht="15" customHeight="1" x14ac:dyDescent="0.25">
      <c r="A39" s="9">
        <v>29</v>
      </c>
      <c r="B39" s="8" t="s">
        <v>16</v>
      </c>
      <c r="C39" s="28">
        <v>330419</v>
      </c>
      <c r="D39" s="29" t="s">
        <v>124</v>
      </c>
      <c r="E39" s="29" t="s">
        <v>129</v>
      </c>
      <c r="F39" s="31" t="s">
        <v>125</v>
      </c>
      <c r="G39" s="24">
        <f t="shared" si="68"/>
        <v>16599632.49</v>
      </c>
      <c r="H39" s="24">
        <f t="shared" si="69"/>
        <v>0</v>
      </c>
      <c r="I39" s="25">
        <f t="shared" si="65"/>
        <v>0</v>
      </c>
      <c r="J39" s="24">
        <f t="shared" si="70"/>
        <v>0</v>
      </c>
      <c r="K39" s="25">
        <f t="shared" si="71"/>
        <v>0</v>
      </c>
      <c r="L39" s="24">
        <f t="shared" si="72"/>
        <v>0</v>
      </c>
      <c r="M39" s="25">
        <f t="shared" si="73"/>
        <v>0</v>
      </c>
      <c r="N39" s="24">
        <f t="shared" si="74"/>
        <v>0</v>
      </c>
      <c r="O39" s="25">
        <f t="shared" si="75"/>
        <v>200</v>
      </c>
      <c r="P39" s="24">
        <f t="shared" si="76"/>
        <v>16599632.49</v>
      </c>
      <c r="Q39" s="25">
        <f t="shared" si="77"/>
        <v>0</v>
      </c>
      <c r="R39" s="24">
        <f t="shared" si="67"/>
        <v>0</v>
      </c>
      <c r="S39" s="25">
        <f t="shared" si="78"/>
        <v>0</v>
      </c>
      <c r="T39" s="24">
        <f t="shared" si="79"/>
        <v>0</v>
      </c>
      <c r="U39" s="25">
        <f t="shared" si="80"/>
        <v>0</v>
      </c>
      <c r="V39" s="24">
        <f t="shared" si="81"/>
        <v>0</v>
      </c>
      <c r="W39" s="25">
        <f t="shared" si="82"/>
        <v>0</v>
      </c>
      <c r="X39" s="24">
        <f t="shared" si="83"/>
        <v>0</v>
      </c>
      <c r="Y39" s="24">
        <f t="shared" si="84"/>
        <v>4979889.74</v>
      </c>
      <c r="Z39" s="24">
        <f t="shared" si="85"/>
        <v>0</v>
      </c>
      <c r="AA39" s="25">
        <f>КМС!AA39+ИГС!AA39+МАКС!AA39</f>
        <v>0</v>
      </c>
      <c r="AB39" s="24">
        <f>КМС!AB39+ИГС!AB39+МАКС!AB39</f>
        <v>0</v>
      </c>
      <c r="AC39" s="25">
        <f>КМС!AC39+ИГС!AC39+МАКС!AC39</f>
        <v>0</v>
      </c>
      <c r="AD39" s="24">
        <f>КМС!AD39+ИГС!AD39+МАКС!AD39</f>
        <v>0</v>
      </c>
      <c r="AE39" s="25">
        <f>КМС!AE39+ИГС!AE39+МАКС!AE39</f>
        <v>0</v>
      </c>
      <c r="AF39" s="24">
        <f>КМС!AF39+ИГС!AF39+МАКС!AF39</f>
        <v>0</v>
      </c>
      <c r="AG39" s="25">
        <f>КМС!AG39+ИГС!AG39+МАКС!AG39</f>
        <v>60</v>
      </c>
      <c r="AH39" s="24">
        <f>КМС!AH39+ИГС!AH39+МАКС!AH39</f>
        <v>4979889.74</v>
      </c>
      <c r="AI39" s="25">
        <f>КМС!AI39+ИГС!AI39+МАКС!AI39</f>
        <v>0</v>
      </c>
      <c r="AJ39" s="24">
        <f>КМС!AJ39+ИГС!AJ39+МАКС!AJ39</f>
        <v>0</v>
      </c>
      <c r="AK39" s="25">
        <f>КМС!AK39+ИГС!AK39+МАКС!AK39</f>
        <v>0</v>
      </c>
      <c r="AL39" s="24">
        <f>КМС!AL39+ИГС!AL39+МАКС!AL39</f>
        <v>0</v>
      </c>
      <c r="AM39" s="25">
        <f>КМС!AM39+ИГС!AM39+МАКС!AM39</f>
        <v>0</v>
      </c>
      <c r="AN39" s="24">
        <f>КМС!AN39+ИГС!AN39+МАКС!AN39</f>
        <v>0</v>
      </c>
      <c r="AO39" s="25">
        <f>КМС!AO39+ИГС!AO39+МАКС!AO39</f>
        <v>0</v>
      </c>
      <c r="AP39" s="24">
        <f>КМС!AP39+ИГС!AP39+МАКС!AP39</f>
        <v>0</v>
      </c>
      <c r="AQ39" s="24">
        <f t="shared" si="86"/>
        <v>3319926.5</v>
      </c>
      <c r="AR39" s="24">
        <f t="shared" si="87"/>
        <v>0</v>
      </c>
      <c r="AS39" s="25">
        <f>КМС!AS39+ИГС!AS39+МАКС!AS39</f>
        <v>0</v>
      </c>
      <c r="AT39" s="24">
        <f>КМС!AT39+ИГС!AT39+МАКС!AT39</f>
        <v>0</v>
      </c>
      <c r="AU39" s="25">
        <f>КМС!AU39+ИГС!AU39+МАКС!AU39</f>
        <v>0</v>
      </c>
      <c r="AV39" s="24">
        <f>КМС!AV39+ИГС!AV39+МАКС!AV39</f>
        <v>0</v>
      </c>
      <c r="AW39" s="25">
        <f>КМС!AW39+ИГС!AW39+МАКС!AW39</f>
        <v>0</v>
      </c>
      <c r="AX39" s="24">
        <f>КМС!AX39+ИГС!AX39+МАКС!AX39</f>
        <v>0</v>
      </c>
      <c r="AY39" s="25">
        <f>КМС!AY39+ИГС!AY39+МАКС!AY39</f>
        <v>40</v>
      </c>
      <c r="AZ39" s="24">
        <f>КМС!AZ39+ИГС!AZ39+МАКС!AZ39</f>
        <v>3319926.5</v>
      </c>
      <c r="BA39" s="25">
        <f>КМС!BA39+ИГС!BA39+МАКС!BA39</f>
        <v>0</v>
      </c>
      <c r="BB39" s="24">
        <f>КМС!BB39+ИГС!BB39+МАКС!BB39</f>
        <v>0</v>
      </c>
      <c r="BC39" s="25">
        <f>КМС!BC39+ИГС!BC39+МАКС!BC39</f>
        <v>0</v>
      </c>
      <c r="BD39" s="24">
        <f>КМС!BD39+ИГС!BD39+МАКС!BD39</f>
        <v>0</v>
      </c>
      <c r="BE39" s="25">
        <f>КМС!BE39+ИГС!BE39+МАКС!BE39</f>
        <v>0</v>
      </c>
      <c r="BF39" s="24">
        <f>КМС!BF39+ИГС!BF39+МАКС!BF39</f>
        <v>0</v>
      </c>
      <c r="BG39" s="25">
        <f>КМС!BG39+ИГС!BG39+МАКС!BG39</f>
        <v>0</v>
      </c>
      <c r="BH39" s="24">
        <f>КМС!BH39+ИГС!BH39+МАКС!BH39</f>
        <v>0</v>
      </c>
      <c r="BI39" s="24">
        <f t="shared" si="88"/>
        <v>3319926.5</v>
      </c>
      <c r="BJ39" s="24">
        <f t="shared" si="89"/>
        <v>0</v>
      </c>
      <c r="BK39" s="25">
        <f>КМС!BK39+ИГС!BK39+МАКС!BK39</f>
        <v>0</v>
      </c>
      <c r="BL39" s="24">
        <f>КМС!BL39+ИГС!BL39+МАКС!BL39</f>
        <v>0</v>
      </c>
      <c r="BM39" s="25">
        <f>КМС!BM39+ИГС!BM39+МАКС!BM39</f>
        <v>0</v>
      </c>
      <c r="BN39" s="24">
        <f>КМС!BN39+ИГС!BN39+МАКС!BN39</f>
        <v>0</v>
      </c>
      <c r="BO39" s="25">
        <f>КМС!BO39+ИГС!BO39+МАКС!BO39</f>
        <v>0</v>
      </c>
      <c r="BP39" s="24">
        <f>КМС!BP39+ИГС!BP39+МАКС!BP39</f>
        <v>0</v>
      </c>
      <c r="BQ39" s="25">
        <f>КМС!BQ39+ИГС!BQ39+МАКС!BQ39</f>
        <v>40</v>
      </c>
      <c r="BR39" s="24">
        <f>КМС!BR39+ИГС!BR39+МАКС!BR39</f>
        <v>3319926.5</v>
      </c>
      <c r="BS39" s="25">
        <f>КМС!BS39+ИГС!BS39+МАКС!BS39</f>
        <v>0</v>
      </c>
      <c r="BT39" s="24">
        <f>КМС!BT39+ИГС!BT39+МАКС!BT39</f>
        <v>0</v>
      </c>
      <c r="BU39" s="25">
        <f>КМС!BU39+ИГС!BU39+МАКС!BU39</f>
        <v>0</v>
      </c>
      <c r="BV39" s="24">
        <f>КМС!BV39+ИГС!BV39+МАКС!BV39</f>
        <v>0</v>
      </c>
      <c r="BW39" s="25">
        <f>КМС!BW39+ИГС!BW39+МАКС!BW39</f>
        <v>0</v>
      </c>
      <c r="BX39" s="24">
        <f>КМС!BX39+ИГС!BX39+МАКС!BX39</f>
        <v>0</v>
      </c>
      <c r="BY39" s="25">
        <f>КМС!BY39+ИГС!BY39+МАКС!BY39</f>
        <v>0</v>
      </c>
      <c r="BZ39" s="24">
        <f>КМС!BZ39+ИГС!BZ39+МАКС!BZ39</f>
        <v>0</v>
      </c>
      <c r="CA39" s="24">
        <f t="shared" si="90"/>
        <v>4979889.75</v>
      </c>
      <c r="CB39" s="24">
        <f t="shared" si="91"/>
        <v>0</v>
      </c>
      <c r="CC39" s="25">
        <f>КМС!CC39+ИГС!CC39+МАКС!CC39</f>
        <v>0</v>
      </c>
      <c r="CD39" s="24">
        <f>КМС!CD39+ИГС!CD39+МАКС!CD39</f>
        <v>0</v>
      </c>
      <c r="CE39" s="25">
        <f>КМС!CE39+ИГС!CE39+МАКС!CE39</f>
        <v>0</v>
      </c>
      <c r="CF39" s="24">
        <f>КМС!CF39+ИГС!CF39+МАКС!CF39</f>
        <v>0</v>
      </c>
      <c r="CG39" s="25">
        <f>КМС!CG39+ИГС!CG39+МАКС!CG39</f>
        <v>0</v>
      </c>
      <c r="CH39" s="24">
        <f>КМС!CH39+ИГС!CH39+МАКС!CH39</f>
        <v>0</v>
      </c>
      <c r="CI39" s="25">
        <f>КМС!CI39+ИГС!CI39+МАКС!CI39</f>
        <v>60</v>
      </c>
      <c r="CJ39" s="24">
        <f>КМС!CJ39+ИГС!CJ39+МАКС!CJ39</f>
        <v>4979889.75</v>
      </c>
      <c r="CK39" s="25">
        <f>КМС!CK39+ИГС!CK39+МАКС!CK39</f>
        <v>0</v>
      </c>
      <c r="CL39" s="24">
        <f>КМС!CL39+ИГС!CL39+МАКС!CL39</f>
        <v>0</v>
      </c>
      <c r="CM39" s="25">
        <f>КМС!CM39+ИГС!CM39+МАКС!CM39</f>
        <v>0</v>
      </c>
      <c r="CN39" s="24">
        <f>КМС!CN39+ИГС!CN39+МАКС!CN39</f>
        <v>0</v>
      </c>
      <c r="CO39" s="25">
        <f>КМС!CO39+ИГС!CO39+МАКС!CO39</f>
        <v>0</v>
      </c>
      <c r="CP39" s="24">
        <f>КМС!CP39+ИГС!CP39+МАКС!CP39</f>
        <v>0</v>
      </c>
      <c r="CQ39" s="25">
        <f>КМС!CQ39+ИГС!CQ39+МАКС!CQ39</f>
        <v>0</v>
      </c>
      <c r="CR39" s="24">
        <f>КМС!CR39+ИГС!CR39+МАКС!CR39</f>
        <v>0</v>
      </c>
    </row>
    <row r="40" spans="1:96" ht="15" customHeight="1" x14ac:dyDescent="0.25">
      <c r="A40" s="9">
        <v>30</v>
      </c>
      <c r="B40" s="8" t="s">
        <v>111</v>
      </c>
      <c r="C40" s="28">
        <v>330369</v>
      </c>
      <c r="D40" s="29" t="s">
        <v>124</v>
      </c>
      <c r="E40" s="29" t="s">
        <v>129</v>
      </c>
      <c r="F40" s="31" t="s">
        <v>125</v>
      </c>
      <c r="G40" s="24">
        <f t="shared" si="68"/>
        <v>13966808.439999999</v>
      </c>
      <c r="H40" s="24">
        <f t="shared" si="69"/>
        <v>13966808.439999999</v>
      </c>
      <c r="I40" s="25">
        <f t="shared" si="65"/>
        <v>0</v>
      </c>
      <c r="J40" s="24">
        <f t="shared" si="70"/>
        <v>0</v>
      </c>
      <c r="K40" s="25">
        <f t="shared" si="71"/>
        <v>0</v>
      </c>
      <c r="L40" s="24">
        <f t="shared" si="72"/>
        <v>0</v>
      </c>
      <c r="M40" s="25">
        <f t="shared" si="73"/>
        <v>0</v>
      </c>
      <c r="N40" s="24">
        <f t="shared" si="74"/>
        <v>13966808.439999999</v>
      </c>
      <c r="O40" s="25">
        <f t="shared" si="75"/>
        <v>0</v>
      </c>
      <c r="P40" s="24">
        <f t="shared" si="76"/>
        <v>0</v>
      </c>
      <c r="Q40" s="25">
        <f t="shared" si="77"/>
        <v>0</v>
      </c>
      <c r="R40" s="24">
        <f t="shared" si="67"/>
        <v>0</v>
      </c>
      <c r="S40" s="25">
        <f t="shared" si="78"/>
        <v>0</v>
      </c>
      <c r="T40" s="24">
        <f t="shared" si="79"/>
        <v>0</v>
      </c>
      <c r="U40" s="25">
        <f t="shared" si="80"/>
        <v>0</v>
      </c>
      <c r="V40" s="24">
        <f t="shared" si="81"/>
        <v>0</v>
      </c>
      <c r="W40" s="25">
        <f t="shared" si="82"/>
        <v>0</v>
      </c>
      <c r="X40" s="24">
        <f t="shared" si="83"/>
        <v>0</v>
      </c>
      <c r="Y40" s="24">
        <f t="shared" si="84"/>
        <v>4190042.53</v>
      </c>
      <c r="Z40" s="24">
        <f t="shared" si="85"/>
        <v>4190042.53</v>
      </c>
      <c r="AA40" s="25">
        <f>КМС!AA40+ИГС!AA40+МАКС!AA40</f>
        <v>0</v>
      </c>
      <c r="AB40" s="24">
        <f>КМС!AB40+ИГС!AB40+МАКС!AB40</f>
        <v>0</v>
      </c>
      <c r="AC40" s="25">
        <f>КМС!AC40+ИГС!AC40+МАКС!AC40</f>
        <v>0</v>
      </c>
      <c r="AD40" s="24">
        <f>КМС!AD40+ИГС!AD40+МАКС!AD40</f>
        <v>0</v>
      </c>
      <c r="AE40" s="25">
        <f>КМС!AE40+ИГС!AE40+МАКС!AE40</f>
        <v>0</v>
      </c>
      <c r="AF40" s="24">
        <f>КМС!AF40+ИГС!AF40+МАКС!AF40</f>
        <v>4190042.53</v>
      </c>
      <c r="AG40" s="25">
        <f>КМС!AG40+ИГС!AG40+МАКС!AG40</f>
        <v>0</v>
      </c>
      <c r="AH40" s="24">
        <f>КМС!AH40+ИГС!AH40+МАКС!AH40</f>
        <v>0</v>
      </c>
      <c r="AI40" s="25">
        <f>КМС!AI40+ИГС!AI40+МАКС!AI40</f>
        <v>0</v>
      </c>
      <c r="AJ40" s="24">
        <f>КМС!AJ40+ИГС!AJ40+МАКС!AJ40</f>
        <v>0</v>
      </c>
      <c r="AK40" s="25">
        <f>КМС!AK40+ИГС!AK40+МАКС!AK40</f>
        <v>0</v>
      </c>
      <c r="AL40" s="24">
        <f>КМС!AL40+ИГС!AL40+МАКС!AL40</f>
        <v>0</v>
      </c>
      <c r="AM40" s="25">
        <f>КМС!AM40+ИГС!AM40+МАКС!AM40</f>
        <v>0</v>
      </c>
      <c r="AN40" s="24">
        <f>КМС!AN40+ИГС!AN40+МАКС!AN40</f>
        <v>0</v>
      </c>
      <c r="AO40" s="25">
        <f>КМС!AO40+ИГС!AO40+МАКС!AO40</f>
        <v>0</v>
      </c>
      <c r="AP40" s="24">
        <f>КМС!AP40+ИГС!AP40+МАКС!AP40</f>
        <v>0</v>
      </c>
      <c r="AQ40" s="24">
        <f t="shared" si="86"/>
        <v>2793361.69</v>
      </c>
      <c r="AR40" s="24">
        <f t="shared" si="87"/>
        <v>2793361.69</v>
      </c>
      <c r="AS40" s="25">
        <f>КМС!AS40+ИГС!AS40+МАКС!AS40</f>
        <v>0</v>
      </c>
      <c r="AT40" s="24">
        <f>КМС!AT40+ИГС!AT40+МАКС!AT40</f>
        <v>0</v>
      </c>
      <c r="AU40" s="25">
        <f>КМС!AU40+ИГС!AU40+МАКС!AU40</f>
        <v>0</v>
      </c>
      <c r="AV40" s="24">
        <f>КМС!AV40+ИГС!AV40+МАКС!AV40</f>
        <v>0</v>
      </c>
      <c r="AW40" s="25">
        <f>КМС!AW40+ИГС!AW40+МАКС!AW40</f>
        <v>0</v>
      </c>
      <c r="AX40" s="24">
        <f>КМС!AX40+ИГС!AX40+МАКС!AX40</f>
        <v>2793361.69</v>
      </c>
      <c r="AY40" s="25">
        <f>КМС!AY40+ИГС!AY40+МАКС!AY40</f>
        <v>0</v>
      </c>
      <c r="AZ40" s="24">
        <f>КМС!AZ40+ИГС!AZ40+МАКС!AZ40</f>
        <v>0</v>
      </c>
      <c r="BA40" s="25">
        <f>КМС!BA40+ИГС!BA40+МАКС!BA40</f>
        <v>0</v>
      </c>
      <c r="BB40" s="24">
        <f>КМС!BB40+ИГС!BB40+МАКС!BB40</f>
        <v>0</v>
      </c>
      <c r="BC40" s="25">
        <f>КМС!BC40+ИГС!BC40+МАКС!BC40</f>
        <v>0</v>
      </c>
      <c r="BD40" s="24">
        <f>КМС!BD40+ИГС!BD40+МАКС!BD40</f>
        <v>0</v>
      </c>
      <c r="BE40" s="25">
        <f>КМС!BE40+ИГС!BE40+МАКС!BE40</f>
        <v>0</v>
      </c>
      <c r="BF40" s="24">
        <f>КМС!BF40+ИГС!BF40+МАКС!BF40</f>
        <v>0</v>
      </c>
      <c r="BG40" s="25">
        <f>КМС!BG40+ИГС!BG40+МАКС!BG40</f>
        <v>0</v>
      </c>
      <c r="BH40" s="24">
        <f>КМС!BH40+ИГС!BH40+МАКС!BH40</f>
        <v>0</v>
      </c>
      <c r="BI40" s="24">
        <f t="shared" si="88"/>
        <v>2793361.69</v>
      </c>
      <c r="BJ40" s="24">
        <f t="shared" si="89"/>
        <v>2793361.69</v>
      </c>
      <c r="BK40" s="25">
        <f>КМС!BK40+ИГС!BK40+МАКС!BK40</f>
        <v>0</v>
      </c>
      <c r="BL40" s="24">
        <f>КМС!BL40+ИГС!BL40+МАКС!BL40</f>
        <v>0</v>
      </c>
      <c r="BM40" s="25">
        <f>КМС!BM40+ИГС!BM40+МАКС!BM40</f>
        <v>0</v>
      </c>
      <c r="BN40" s="24">
        <f>КМС!BN40+ИГС!BN40+МАКС!BN40</f>
        <v>0</v>
      </c>
      <c r="BO40" s="25">
        <f>КМС!BO40+ИГС!BO40+МАКС!BO40</f>
        <v>0</v>
      </c>
      <c r="BP40" s="24">
        <f>КМС!BP40+ИГС!BP40+МАКС!BP40</f>
        <v>2793361.69</v>
      </c>
      <c r="BQ40" s="25">
        <f>КМС!BQ40+ИГС!BQ40+МАКС!BQ40</f>
        <v>0</v>
      </c>
      <c r="BR40" s="24">
        <f>КМС!BR40+ИГС!BR40+МАКС!BR40</f>
        <v>0</v>
      </c>
      <c r="BS40" s="25">
        <f>КМС!BS40+ИГС!BS40+МАКС!BS40</f>
        <v>0</v>
      </c>
      <c r="BT40" s="24">
        <f>КМС!BT40+ИГС!BT40+МАКС!BT40</f>
        <v>0</v>
      </c>
      <c r="BU40" s="25">
        <f>КМС!BU40+ИГС!BU40+МАКС!BU40</f>
        <v>0</v>
      </c>
      <c r="BV40" s="24">
        <f>КМС!BV40+ИГС!BV40+МАКС!BV40</f>
        <v>0</v>
      </c>
      <c r="BW40" s="25">
        <f>КМС!BW40+ИГС!BW40+МАКС!BW40</f>
        <v>0</v>
      </c>
      <c r="BX40" s="24">
        <f>КМС!BX40+ИГС!BX40+МАКС!BX40</f>
        <v>0</v>
      </c>
      <c r="BY40" s="25">
        <f>КМС!BY40+ИГС!BY40+МАКС!BY40</f>
        <v>0</v>
      </c>
      <c r="BZ40" s="24">
        <f>КМС!BZ40+ИГС!BZ40+МАКС!BZ40</f>
        <v>0</v>
      </c>
      <c r="CA40" s="24">
        <f t="shared" si="90"/>
        <v>4190042.53</v>
      </c>
      <c r="CB40" s="24">
        <f t="shared" si="91"/>
        <v>4190042.53</v>
      </c>
      <c r="CC40" s="25">
        <f>КМС!CC40+ИГС!CC40+МАКС!CC40</f>
        <v>0</v>
      </c>
      <c r="CD40" s="24">
        <f>КМС!CD40+ИГС!CD40+МАКС!CD40</f>
        <v>0</v>
      </c>
      <c r="CE40" s="25">
        <f>КМС!CE40+ИГС!CE40+МАКС!CE40</f>
        <v>0</v>
      </c>
      <c r="CF40" s="24">
        <f>КМС!CF40+ИГС!CF40+МАКС!CF40</f>
        <v>0</v>
      </c>
      <c r="CG40" s="25">
        <f>КМС!CG40+ИГС!CG40+МАКС!CG40</f>
        <v>0</v>
      </c>
      <c r="CH40" s="24">
        <f>КМС!CH40+ИГС!CH40+МАКС!CH40</f>
        <v>4190042.53</v>
      </c>
      <c r="CI40" s="25">
        <f>КМС!CI40+ИГС!CI40+МАКС!CI40</f>
        <v>0</v>
      </c>
      <c r="CJ40" s="24">
        <f>КМС!CJ40+ИГС!CJ40+МАКС!CJ40</f>
        <v>0</v>
      </c>
      <c r="CK40" s="25">
        <f>КМС!CK40+ИГС!CK40+МАКС!CK40</f>
        <v>0</v>
      </c>
      <c r="CL40" s="24">
        <f>КМС!CL40+ИГС!CL40+МАКС!CL40</f>
        <v>0</v>
      </c>
      <c r="CM40" s="25">
        <f>КМС!CM40+ИГС!CM40+МАКС!CM40</f>
        <v>0</v>
      </c>
      <c r="CN40" s="24">
        <f>КМС!CN40+ИГС!CN40+МАКС!CN40</f>
        <v>0</v>
      </c>
      <c r="CO40" s="25">
        <f>КМС!CO40+ИГС!CO40+МАКС!CO40</f>
        <v>0</v>
      </c>
      <c r="CP40" s="24">
        <f>КМС!CP40+ИГС!CP40+МАКС!CP40</f>
        <v>0</v>
      </c>
      <c r="CQ40" s="25">
        <f>КМС!CQ40+ИГС!CQ40+МАКС!CQ40</f>
        <v>0</v>
      </c>
      <c r="CR40" s="24">
        <f>КМС!CR40+ИГС!CR40+МАКС!CR40</f>
        <v>0</v>
      </c>
    </row>
    <row r="41" spans="1:96" ht="15" customHeight="1" x14ac:dyDescent="0.25">
      <c r="A41" s="10" t="s">
        <v>205</v>
      </c>
      <c r="B41" s="8" t="s">
        <v>17</v>
      </c>
      <c r="C41" s="28">
        <v>330384</v>
      </c>
      <c r="D41" s="29" t="s">
        <v>124</v>
      </c>
      <c r="E41" s="29" t="s">
        <v>129</v>
      </c>
      <c r="F41" s="31" t="s">
        <v>125</v>
      </c>
      <c r="G41" s="24">
        <f t="shared" si="68"/>
        <v>8485870</v>
      </c>
      <c r="H41" s="24">
        <f t="shared" si="69"/>
        <v>8485870</v>
      </c>
      <c r="I41" s="25">
        <f t="shared" si="65"/>
        <v>0</v>
      </c>
      <c r="J41" s="24">
        <f t="shared" si="70"/>
        <v>0</v>
      </c>
      <c r="K41" s="25">
        <f t="shared" si="71"/>
        <v>0</v>
      </c>
      <c r="L41" s="24">
        <f t="shared" si="72"/>
        <v>0</v>
      </c>
      <c r="M41" s="25">
        <f t="shared" si="73"/>
        <v>0</v>
      </c>
      <c r="N41" s="24">
        <f t="shared" si="74"/>
        <v>8485870</v>
      </c>
      <c r="O41" s="25">
        <f t="shared" si="75"/>
        <v>0</v>
      </c>
      <c r="P41" s="24">
        <f t="shared" si="76"/>
        <v>0</v>
      </c>
      <c r="Q41" s="25">
        <f t="shared" si="77"/>
        <v>0</v>
      </c>
      <c r="R41" s="24">
        <f t="shared" si="67"/>
        <v>0</v>
      </c>
      <c r="S41" s="25">
        <f t="shared" si="78"/>
        <v>0</v>
      </c>
      <c r="T41" s="24">
        <f t="shared" si="79"/>
        <v>0</v>
      </c>
      <c r="U41" s="25">
        <f t="shared" si="80"/>
        <v>0</v>
      </c>
      <c r="V41" s="24">
        <f t="shared" si="81"/>
        <v>0</v>
      </c>
      <c r="W41" s="25">
        <f t="shared" si="82"/>
        <v>0</v>
      </c>
      <c r="X41" s="24">
        <f t="shared" si="83"/>
        <v>0</v>
      </c>
      <c r="Y41" s="24">
        <f t="shared" si="84"/>
        <v>3818641.5</v>
      </c>
      <c r="Z41" s="24">
        <f t="shared" si="85"/>
        <v>3818641.5</v>
      </c>
      <c r="AA41" s="25">
        <f>КМС!AA41+ИГС!AA41+МАКС!AA41</f>
        <v>0</v>
      </c>
      <c r="AB41" s="24">
        <f>КМС!AB41+ИГС!AB41+МАКС!AB41</f>
        <v>0</v>
      </c>
      <c r="AC41" s="25">
        <f>КМС!AC41+ИГС!AC41+МАКС!AC41</f>
        <v>0</v>
      </c>
      <c r="AD41" s="24">
        <f>КМС!AD41+ИГС!AD41+МАКС!AD41</f>
        <v>0</v>
      </c>
      <c r="AE41" s="25">
        <f>КМС!AE41+ИГС!AE41+МАКС!AE41</f>
        <v>0</v>
      </c>
      <c r="AF41" s="24">
        <f>КМС!AF41+ИГС!AF41+МАКС!AF41</f>
        <v>3818641.5</v>
      </c>
      <c r="AG41" s="25">
        <f>КМС!AG41+ИГС!AG41+МАКС!AG41</f>
        <v>0</v>
      </c>
      <c r="AH41" s="24">
        <f>КМС!AH41+ИГС!AH41+МАКС!AH41</f>
        <v>0</v>
      </c>
      <c r="AI41" s="25">
        <f>КМС!AI41+ИГС!AI41+МАКС!AI41</f>
        <v>0</v>
      </c>
      <c r="AJ41" s="24">
        <f>КМС!AJ41+ИГС!AJ41+МАКС!AJ41</f>
        <v>0</v>
      </c>
      <c r="AK41" s="25">
        <f>КМС!AK41+ИГС!AK41+МАКС!AK41</f>
        <v>0</v>
      </c>
      <c r="AL41" s="24">
        <f>КМС!AL41+ИГС!AL41+МАКС!AL41</f>
        <v>0</v>
      </c>
      <c r="AM41" s="25">
        <f>КМС!AM41+ИГС!AM41+МАКС!AM41</f>
        <v>0</v>
      </c>
      <c r="AN41" s="24">
        <f>КМС!AN41+ИГС!AN41+МАКС!AN41</f>
        <v>0</v>
      </c>
      <c r="AO41" s="25">
        <f>КМС!AO41+ИГС!AO41+МАКС!AO41</f>
        <v>0</v>
      </c>
      <c r="AP41" s="24">
        <f>КМС!AP41+ИГС!AP41+МАКС!AP41</f>
        <v>0</v>
      </c>
      <c r="AQ41" s="24">
        <f t="shared" si="86"/>
        <v>1697174</v>
      </c>
      <c r="AR41" s="24">
        <f t="shared" si="87"/>
        <v>1697174</v>
      </c>
      <c r="AS41" s="25">
        <f>КМС!AS41+ИГС!AS41+МАКС!AS41</f>
        <v>0</v>
      </c>
      <c r="AT41" s="24">
        <f>КМС!AT41+ИГС!AT41+МАКС!AT41</f>
        <v>0</v>
      </c>
      <c r="AU41" s="25">
        <f>КМС!AU41+ИГС!AU41+МАКС!AU41</f>
        <v>0</v>
      </c>
      <c r="AV41" s="24">
        <f>КМС!AV41+ИГС!AV41+МАКС!AV41</f>
        <v>0</v>
      </c>
      <c r="AW41" s="25">
        <f>КМС!AW41+ИГС!AW41+МАКС!AW41</f>
        <v>0</v>
      </c>
      <c r="AX41" s="24">
        <f>КМС!AX41+ИГС!AX41+МАКС!AX41</f>
        <v>1697174</v>
      </c>
      <c r="AY41" s="25">
        <f>КМС!AY41+ИГС!AY41+МАКС!AY41</f>
        <v>0</v>
      </c>
      <c r="AZ41" s="24">
        <f>КМС!AZ41+ИГС!AZ41+МАКС!AZ41</f>
        <v>0</v>
      </c>
      <c r="BA41" s="25">
        <f>КМС!BA41+ИГС!BA41+МАКС!BA41</f>
        <v>0</v>
      </c>
      <c r="BB41" s="24">
        <f>КМС!BB41+ИГС!BB41+МАКС!BB41</f>
        <v>0</v>
      </c>
      <c r="BC41" s="25">
        <f>КМС!BC41+ИГС!BC41+МАКС!BC41</f>
        <v>0</v>
      </c>
      <c r="BD41" s="24">
        <f>КМС!BD41+ИГС!BD41+МАКС!BD41</f>
        <v>0</v>
      </c>
      <c r="BE41" s="25">
        <f>КМС!BE41+ИГС!BE41+МАКС!BE41</f>
        <v>0</v>
      </c>
      <c r="BF41" s="24">
        <f>КМС!BF41+ИГС!BF41+МАКС!BF41</f>
        <v>0</v>
      </c>
      <c r="BG41" s="25">
        <f>КМС!BG41+ИГС!BG41+МАКС!BG41</f>
        <v>0</v>
      </c>
      <c r="BH41" s="24">
        <f>КМС!BH41+ИГС!BH41+МАКС!BH41</f>
        <v>0</v>
      </c>
      <c r="BI41" s="24">
        <f t="shared" si="88"/>
        <v>1697174</v>
      </c>
      <c r="BJ41" s="24">
        <f t="shared" si="89"/>
        <v>1697174</v>
      </c>
      <c r="BK41" s="25">
        <f>КМС!BK41+ИГС!BK41+МАКС!BK41</f>
        <v>0</v>
      </c>
      <c r="BL41" s="24">
        <f>КМС!BL41+ИГС!BL41+МАКС!BL41</f>
        <v>0</v>
      </c>
      <c r="BM41" s="25">
        <f>КМС!BM41+ИГС!BM41+МАКС!BM41</f>
        <v>0</v>
      </c>
      <c r="BN41" s="24">
        <f>КМС!BN41+ИГС!BN41+МАКС!BN41</f>
        <v>0</v>
      </c>
      <c r="BO41" s="25">
        <f>КМС!BO41+ИГС!BO41+МАКС!BO41</f>
        <v>0</v>
      </c>
      <c r="BP41" s="24">
        <f>КМС!BP41+ИГС!BP41+МАКС!BP41</f>
        <v>1697174</v>
      </c>
      <c r="BQ41" s="25">
        <f>КМС!BQ41+ИГС!BQ41+МАКС!BQ41</f>
        <v>0</v>
      </c>
      <c r="BR41" s="24">
        <f>КМС!BR41+ИГС!BR41+МАКС!BR41</f>
        <v>0</v>
      </c>
      <c r="BS41" s="25">
        <f>КМС!BS41+ИГС!BS41+МАКС!BS41</f>
        <v>0</v>
      </c>
      <c r="BT41" s="24">
        <f>КМС!BT41+ИГС!BT41+МАКС!BT41</f>
        <v>0</v>
      </c>
      <c r="BU41" s="25">
        <f>КМС!BU41+ИГС!BU41+МАКС!BU41</f>
        <v>0</v>
      </c>
      <c r="BV41" s="24">
        <f>КМС!BV41+ИГС!BV41+МАКС!BV41</f>
        <v>0</v>
      </c>
      <c r="BW41" s="25">
        <f>КМС!BW41+ИГС!BW41+МАКС!BW41</f>
        <v>0</v>
      </c>
      <c r="BX41" s="24">
        <f>КМС!BX41+ИГС!BX41+МАКС!BX41</f>
        <v>0</v>
      </c>
      <c r="BY41" s="25">
        <f>КМС!BY41+ИГС!BY41+МАКС!BY41</f>
        <v>0</v>
      </c>
      <c r="BZ41" s="24">
        <f>КМС!BZ41+ИГС!BZ41+МАКС!BZ41</f>
        <v>0</v>
      </c>
      <c r="CA41" s="24">
        <f t="shared" si="90"/>
        <v>1272880.5</v>
      </c>
      <c r="CB41" s="24">
        <f t="shared" si="91"/>
        <v>1272880.5</v>
      </c>
      <c r="CC41" s="25">
        <f>КМС!CC41+ИГС!CC41+МАКС!CC41</f>
        <v>0</v>
      </c>
      <c r="CD41" s="24">
        <f>КМС!CD41+ИГС!CD41+МАКС!CD41</f>
        <v>0</v>
      </c>
      <c r="CE41" s="25">
        <f>КМС!CE41+ИГС!CE41+МАКС!CE41</f>
        <v>0</v>
      </c>
      <c r="CF41" s="24">
        <f>КМС!CF41+ИГС!CF41+МАКС!CF41</f>
        <v>0</v>
      </c>
      <c r="CG41" s="25">
        <f>КМС!CG41+ИГС!CG41+МАКС!CG41</f>
        <v>0</v>
      </c>
      <c r="CH41" s="24">
        <f>КМС!CH41+ИГС!CH41+МАКС!CH41</f>
        <v>1272880.5</v>
      </c>
      <c r="CI41" s="25">
        <f>КМС!CI41+ИГС!CI41+МАКС!CI41</f>
        <v>0</v>
      </c>
      <c r="CJ41" s="24">
        <f>КМС!CJ41+ИГС!CJ41+МАКС!CJ41</f>
        <v>0</v>
      </c>
      <c r="CK41" s="25">
        <f>КМС!CK41+ИГС!CK41+МАКС!CK41</f>
        <v>0</v>
      </c>
      <c r="CL41" s="24">
        <f>КМС!CL41+ИГС!CL41+МАКС!CL41</f>
        <v>0</v>
      </c>
      <c r="CM41" s="25">
        <f>КМС!CM41+ИГС!CM41+МАКС!CM41</f>
        <v>0</v>
      </c>
      <c r="CN41" s="24">
        <f>КМС!CN41+ИГС!CN41+МАКС!CN41</f>
        <v>0</v>
      </c>
      <c r="CO41" s="25">
        <f>КМС!CO41+ИГС!CO41+МАКС!CO41</f>
        <v>0</v>
      </c>
      <c r="CP41" s="24">
        <f>КМС!CP41+ИГС!CP41+МАКС!CP41</f>
        <v>0</v>
      </c>
      <c r="CQ41" s="25">
        <f>КМС!CQ41+ИГС!CQ41+МАКС!CQ41</f>
        <v>0</v>
      </c>
      <c r="CR41" s="24">
        <f>КМС!CR41+ИГС!CR41+МАКС!CR41</f>
        <v>0</v>
      </c>
    </row>
    <row r="42" spans="1:96" ht="15" customHeight="1" x14ac:dyDescent="0.25">
      <c r="A42" s="6" t="s">
        <v>206</v>
      </c>
      <c r="B42" s="8" t="s">
        <v>18</v>
      </c>
      <c r="C42" s="28">
        <v>330392</v>
      </c>
      <c r="D42" s="29" t="s">
        <v>124</v>
      </c>
      <c r="E42" s="29" t="s">
        <v>129</v>
      </c>
      <c r="F42" s="31" t="s">
        <v>125</v>
      </c>
      <c r="G42" s="24">
        <f t="shared" si="68"/>
        <v>308887410</v>
      </c>
      <c r="H42" s="24">
        <f t="shared" si="69"/>
        <v>308887410</v>
      </c>
      <c r="I42" s="25">
        <f t="shared" ref="I42:I73" si="92">AA42+AS42+BK42+CC42</f>
        <v>100</v>
      </c>
      <c r="J42" s="24">
        <f t="shared" si="70"/>
        <v>17706</v>
      </c>
      <c r="K42" s="25">
        <f t="shared" si="71"/>
        <v>0</v>
      </c>
      <c r="L42" s="24">
        <f t="shared" si="72"/>
        <v>0</v>
      </c>
      <c r="M42" s="25">
        <f t="shared" si="73"/>
        <v>3432</v>
      </c>
      <c r="N42" s="24">
        <f t="shared" si="74"/>
        <v>308869704</v>
      </c>
      <c r="O42" s="25">
        <f t="shared" si="75"/>
        <v>0</v>
      </c>
      <c r="P42" s="24">
        <f t="shared" si="76"/>
        <v>0</v>
      </c>
      <c r="Q42" s="25">
        <f t="shared" si="77"/>
        <v>0</v>
      </c>
      <c r="R42" s="24">
        <f t="shared" si="67"/>
        <v>0</v>
      </c>
      <c r="S42" s="25">
        <f t="shared" si="78"/>
        <v>0</v>
      </c>
      <c r="T42" s="24">
        <f t="shared" si="79"/>
        <v>0</v>
      </c>
      <c r="U42" s="25">
        <f t="shared" si="80"/>
        <v>0</v>
      </c>
      <c r="V42" s="24">
        <f t="shared" si="81"/>
        <v>0</v>
      </c>
      <c r="W42" s="25">
        <f t="shared" si="82"/>
        <v>0</v>
      </c>
      <c r="X42" s="24">
        <f t="shared" si="83"/>
        <v>0</v>
      </c>
      <c r="Y42" s="24">
        <f t="shared" si="84"/>
        <v>92666223</v>
      </c>
      <c r="Z42" s="24">
        <f t="shared" si="85"/>
        <v>92666223</v>
      </c>
      <c r="AA42" s="25">
        <f>КМС!AA42+ИГС!AA42+МАКС!AA42</f>
        <v>29</v>
      </c>
      <c r="AB42" s="24">
        <f>КМС!AB42+ИГС!AB42+МАКС!AB42</f>
        <v>5311.8</v>
      </c>
      <c r="AC42" s="25">
        <f>КМС!AC42+ИГС!AC42+МАКС!AC42</f>
        <v>0</v>
      </c>
      <c r="AD42" s="24">
        <f>КМС!AD42+ИГС!AD42+МАКС!AD42</f>
        <v>0</v>
      </c>
      <c r="AE42" s="25">
        <f>КМС!AE42+ИГС!AE42+МАКС!AE42</f>
        <v>1030</v>
      </c>
      <c r="AF42" s="24">
        <f>КМС!AF42+ИГС!AF42+МАКС!AF42</f>
        <v>92660911.200000003</v>
      </c>
      <c r="AG42" s="25">
        <f>КМС!AG42+ИГС!AG42+МАКС!AG42</f>
        <v>0</v>
      </c>
      <c r="AH42" s="24">
        <f>КМС!AH42+ИГС!AH42+МАКС!AH42</f>
        <v>0</v>
      </c>
      <c r="AI42" s="25">
        <f>КМС!AI42+ИГС!AI42+МАКС!AI42</f>
        <v>0</v>
      </c>
      <c r="AJ42" s="24">
        <f>КМС!AJ42+ИГС!AJ42+МАКС!AJ42</f>
        <v>0</v>
      </c>
      <c r="AK42" s="25">
        <f>КМС!AK42+ИГС!AK42+МАКС!AK42</f>
        <v>0</v>
      </c>
      <c r="AL42" s="24">
        <f>КМС!AL42+ИГС!AL42+МАКС!AL42</f>
        <v>0</v>
      </c>
      <c r="AM42" s="25">
        <f>КМС!AM42+ИГС!AM42+МАКС!AM42</f>
        <v>0</v>
      </c>
      <c r="AN42" s="24">
        <f>КМС!AN42+ИГС!AN42+МАКС!AN42</f>
        <v>0</v>
      </c>
      <c r="AO42" s="25">
        <f>КМС!AO42+ИГС!AO42+МАКС!AO42</f>
        <v>0</v>
      </c>
      <c r="AP42" s="24">
        <f>КМС!AP42+ИГС!AP42+МАКС!AP42</f>
        <v>0</v>
      </c>
      <c r="AQ42" s="24">
        <f t="shared" si="86"/>
        <v>61777481.990000002</v>
      </c>
      <c r="AR42" s="24">
        <f t="shared" si="87"/>
        <v>61777481.990000002</v>
      </c>
      <c r="AS42" s="25">
        <f>КМС!AS42+ИГС!AS42+МАКС!AS42</f>
        <v>20</v>
      </c>
      <c r="AT42" s="24">
        <f>КМС!AT42+ИГС!AT42+МАКС!AT42</f>
        <v>3541.2</v>
      </c>
      <c r="AU42" s="25">
        <f>КМС!AU42+ИГС!AU42+МАКС!AU42</f>
        <v>0</v>
      </c>
      <c r="AV42" s="24">
        <f>КМС!AV42+ИГС!AV42+МАКС!AV42</f>
        <v>0</v>
      </c>
      <c r="AW42" s="25">
        <f>КМС!AW42+ИГС!AW42+МАКС!AW42</f>
        <v>686</v>
      </c>
      <c r="AX42" s="24">
        <f>КМС!AX42+ИГС!AX42+МАКС!AX42</f>
        <v>61773940.789999999</v>
      </c>
      <c r="AY42" s="25">
        <f>КМС!AY42+ИГС!AY42+МАКС!AY42</f>
        <v>0</v>
      </c>
      <c r="AZ42" s="24">
        <f>КМС!AZ42+ИГС!AZ42+МАКС!AZ42</f>
        <v>0</v>
      </c>
      <c r="BA42" s="25">
        <f>КМС!BA42+ИГС!BA42+МАКС!BA42</f>
        <v>0</v>
      </c>
      <c r="BB42" s="24">
        <f>КМС!BB42+ИГС!BB42+МАКС!BB42</f>
        <v>0</v>
      </c>
      <c r="BC42" s="25">
        <f>КМС!BC42+ИГС!BC42+МАКС!BC42</f>
        <v>0</v>
      </c>
      <c r="BD42" s="24">
        <f>КМС!BD42+ИГС!BD42+МАКС!BD42</f>
        <v>0</v>
      </c>
      <c r="BE42" s="25">
        <f>КМС!BE42+ИГС!BE42+МАКС!BE42</f>
        <v>0</v>
      </c>
      <c r="BF42" s="24">
        <f>КМС!BF42+ИГС!BF42+МАКС!BF42</f>
        <v>0</v>
      </c>
      <c r="BG42" s="25">
        <f>КМС!BG42+ИГС!BG42+МАКС!BG42</f>
        <v>0</v>
      </c>
      <c r="BH42" s="24">
        <f>КМС!BH42+ИГС!BH42+МАКС!BH42</f>
        <v>0</v>
      </c>
      <c r="BI42" s="24">
        <f t="shared" si="88"/>
        <v>61777481.990000002</v>
      </c>
      <c r="BJ42" s="24">
        <f t="shared" si="89"/>
        <v>61777481.990000002</v>
      </c>
      <c r="BK42" s="25">
        <f>КМС!BK42+ИГС!BK42+МАКС!BK42</f>
        <v>20</v>
      </c>
      <c r="BL42" s="24">
        <f>КМС!BL42+ИГС!BL42+МАКС!BL42</f>
        <v>3541.2</v>
      </c>
      <c r="BM42" s="25">
        <f>КМС!BM42+ИГС!BM42+МАКС!BM42</f>
        <v>0</v>
      </c>
      <c r="BN42" s="24">
        <f>КМС!BN42+ИГС!BN42+МАКС!BN42</f>
        <v>0</v>
      </c>
      <c r="BO42" s="25">
        <f>КМС!BO42+ИГС!BO42+МАКС!BO42</f>
        <v>686</v>
      </c>
      <c r="BP42" s="24">
        <f>КМС!BP42+ИГС!BP42+МАКС!BP42</f>
        <v>61773940.789999999</v>
      </c>
      <c r="BQ42" s="25">
        <f>КМС!BQ42+ИГС!BQ42+МАКС!BQ42</f>
        <v>0</v>
      </c>
      <c r="BR42" s="24">
        <f>КМС!BR42+ИГС!BR42+МАКС!BR42</f>
        <v>0</v>
      </c>
      <c r="BS42" s="25">
        <f>КМС!BS42+ИГС!BS42+МАКС!BS42</f>
        <v>0</v>
      </c>
      <c r="BT42" s="24">
        <f>КМС!BT42+ИГС!BT42+МАКС!BT42</f>
        <v>0</v>
      </c>
      <c r="BU42" s="25">
        <f>КМС!BU42+ИГС!BU42+МАКС!BU42</f>
        <v>0</v>
      </c>
      <c r="BV42" s="24">
        <f>КМС!BV42+ИГС!BV42+МАКС!BV42</f>
        <v>0</v>
      </c>
      <c r="BW42" s="25">
        <f>КМС!BW42+ИГС!BW42+МАКС!BW42</f>
        <v>0</v>
      </c>
      <c r="BX42" s="24">
        <f>КМС!BX42+ИГС!BX42+МАКС!BX42</f>
        <v>0</v>
      </c>
      <c r="BY42" s="25">
        <f>КМС!BY42+ИГС!BY42+МАКС!BY42</f>
        <v>0</v>
      </c>
      <c r="BZ42" s="24">
        <f>КМС!BZ42+ИГС!BZ42+МАКС!BZ42</f>
        <v>0</v>
      </c>
      <c r="CA42" s="24">
        <f t="shared" si="90"/>
        <v>92666223.019999996</v>
      </c>
      <c r="CB42" s="24">
        <f t="shared" si="91"/>
        <v>92666223.019999996</v>
      </c>
      <c r="CC42" s="25">
        <f>КМС!CC42+ИГС!CC42+МАКС!CC42</f>
        <v>31</v>
      </c>
      <c r="CD42" s="24">
        <f>КМС!CD42+ИГС!CD42+МАКС!CD42</f>
        <v>5311.8</v>
      </c>
      <c r="CE42" s="25">
        <f>КМС!CE42+ИГС!CE42+МАКС!CE42</f>
        <v>0</v>
      </c>
      <c r="CF42" s="24">
        <f>КМС!CF42+ИГС!CF42+МАКС!CF42</f>
        <v>0</v>
      </c>
      <c r="CG42" s="25">
        <f>КМС!CG42+ИГС!CG42+МАКС!CG42</f>
        <v>1030</v>
      </c>
      <c r="CH42" s="24">
        <f>КМС!CH42+ИГС!CH42+МАКС!CH42</f>
        <v>92660911.219999999</v>
      </c>
      <c r="CI42" s="25">
        <f>КМС!CI42+ИГС!CI42+МАКС!CI42</f>
        <v>0</v>
      </c>
      <c r="CJ42" s="24">
        <f>КМС!CJ42+ИГС!CJ42+МАКС!CJ42</f>
        <v>0</v>
      </c>
      <c r="CK42" s="25">
        <f>КМС!CK42+ИГС!CK42+МАКС!CK42</f>
        <v>0</v>
      </c>
      <c r="CL42" s="24">
        <f>КМС!CL42+ИГС!CL42+МАКС!CL42</f>
        <v>0</v>
      </c>
      <c r="CM42" s="25">
        <f>КМС!CM42+ИГС!CM42+МАКС!CM42</f>
        <v>0</v>
      </c>
      <c r="CN42" s="24">
        <f>КМС!CN42+ИГС!CN42+МАКС!CN42</f>
        <v>0</v>
      </c>
      <c r="CO42" s="25">
        <f>КМС!CO42+ИГС!CO42+МАКС!CO42</f>
        <v>0</v>
      </c>
      <c r="CP42" s="24">
        <f>КМС!CP42+ИГС!CP42+МАКС!CP42</f>
        <v>0</v>
      </c>
      <c r="CQ42" s="25">
        <f>КМС!CQ42+ИГС!CQ42+МАКС!CQ42</f>
        <v>0</v>
      </c>
      <c r="CR42" s="24">
        <f>КМС!CR42+ИГС!CR42+МАКС!CR42</f>
        <v>0</v>
      </c>
    </row>
    <row r="43" spans="1:96" ht="15" customHeight="1" x14ac:dyDescent="0.25">
      <c r="A43" s="6" t="s">
        <v>207</v>
      </c>
      <c r="B43" s="8" t="s">
        <v>208</v>
      </c>
      <c r="C43" s="28">
        <v>330396</v>
      </c>
      <c r="D43" s="29" t="s">
        <v>124</v>
      </c>
      <c r="E43" s="29" t="s">
        <v>129</v>
      </c>
      <c r="F43" s="31" t="s">
        <v>125</v>
      </c>
      <c r="G43" s="24">
        <f t="shared" si="68"/>
        <v>38043940</v>
      </c>
      <c r="H43" s="24">
        <f t="shared" si="69"/>
        <v>38043940</v>
      </c>
      <c r="I43" s="25">
        <f t="shared" si="92"/>
        <v>0</v>
      </c>
      <c r="J43" s="24">
        <f t="shared" si="70"/>
        <v>0</v>
      </c>
      <c r="K43" s="25">
        <f t="shared" si="71"/>
        <v>0</v>
      </c>
      <c r="L43" s="24">
        <f t="shared" si="72"/>
        <v>0</v>
      </c>
      <c r="M43" s="25">
        <f t="shared" si="73"/>
        <v>0</v>
      </c>
      <c r="N43" s="24">
        <f t="shared" si="74"/>
        <v>38043940</v>
      </c>
      <c r="O43" s="25">
        <f t="shared" si="75"/>
        <v>0</v>
      </c>
      <c r="P43" s="24">
        <f t="shared" si="76"/>
        <v>0</v>
      </c>
      <c r="Q43" s="25">
        <f t="shared" si="77"/>
        <v>0</v>
      </c>
      <c r="R43" s="24">
        <f t="shared" si="67"/>
        <v>0</v>
      </c>
      <c r="S43" s="25">
        <f t="shared" si="78"/>
        <v>0</v>
      </c>
      <c r="T43" s="24">
        <f t="shared" si="79"/>
        <v>0</v>
      </c>
      <c r="U43" s="25">
        <f t="shared" si="80"/>
        <v>0</v>
      </c>
      <c r="V43" s="24">
        <f t="shared" si="81"/>
        <v>0</v>
      </c>
      <c r="W43" s="25">
        <f t="shared" si="82"/>
        <v>0</v>
      </c>
      <c r="X43" s="24">
        <f t="shared" si="83"/>
        <v>0</v>
      </c>
      <c r="Y43" s="24">
        <f t="shared" si="84"/>
        <v>11413182</v>
      </c>
      <c r="Z43" s="24">
        <f t="shared" si="85"/>
        <v>11413182</v>
      </c>
      <c r="AA43" s="25">
        <f>КМС!AA43+ИГС!AA43+МАКС!AA43</f>
        <v>0</v>
      </c>
      <c r="AB43" s="24">
        <f>КМС!AB43+ИГС!AB43+МАКС!AB43</f>
        <v>0</v>
      </c>
      <c r="AC43" s="25">
        <f>КМС!AC43+ИГС!AC43+МАКС!AC43</f>
        <v>0</v>
      </c>
      <c r="AD43" s="24">
        <f>КМС!AD43+ИГС!AD43+МАКС!AD43</f>
        <v>0</v>
      </c>
      <c r="AE43" s="25">
        <f>КМС!AE43+ИГС!AE43+МАКС!AE43</f>
        <v>0</v>
      </c>
      <c r="AF43" s="24">
        <f>КМС!AF43+ИГС!AF43+МАКС!AF43</f>
        <v>11413182</v>
      </c>
      <c r="AG43" s="25">
        <f>КМС!AG43+ИГС!AG43+МАКС!AG43</f>
        <v>0</v>
      </c>
      <c r="AH43" s="24">
        <f>КМС!AH43+ИГС!AH43+МАКС!AH43</f>
        <v>0</v>
      </c>
      <c r="AI43" s="25">
        <f>КМС!AI43+ИГС!AI43+МАКС!AI43</f>
        <v>0</v>
      </c>
      <c r="AJ43" s="24">
        <f>КМС!AJ43+ИГС!AJ43+МАКС!AJ43</f>
        <v>0</v>
      </c>
      <c r="AK43" s="25">
        <f>КМС!AK43+ИГС!AK43+МАКС!AK43</f>
        <v>0</v>
      </c>
      <c r="AL43" s="24">
        <f>КМС!AL43+ИГС!AL43+МАКС!AL43</f>
        <v>0</v>
      </c>
      <c r="AM43" s="25">
        <f>КМС!AM43+ИГС!AM43+МАКС!AM43</f>
        <v>0</v>
      </c>
      <c r="AN43" s="24">
        <f>КМС!AN43+ИГС!AN43+МАКС!AN43</f>
        <v>0</v>
      </c>
      <c r="AO43" s="25">
        <f>КМС!AO43+ИГС!AO43+МАКС!AO43</f>
        <v>0</v>
      </c>
      <c r="AP43" s="24">
        <f>КМС!AP43+ИГС!AP43+МАКС!AP43</f>
        <v>0</v>
      </c>
      <c r="AQ43" s="24">
        <f t="shared" si="86"/>
        <v>7608788</v>
      </c>
      <c r="AR43" s="24">
        <f t="shared" si="87"/>
        <v>7608788</v>
      </c>
      <c r="AS43" s="25">
        <f>КМС!AS43+ИГС!AS43+МАКС!AS43</f>
        <v>0</v>
      </c>
      <c r="AT43" s="24">
        <f>КМС!AT43+ИГС!AT43+МАКС!AT43</f>
        <v>0</v>
      </c>
      <c r="AU43" s="25">
        <f>КМС!AU43+ИГС!AU43+МАКС!AU43</f>
        <v>0</v>
      </c>
      <c r="AV43" s="24">
        <f>КМС!AV43+ИГС!AV43+МАКС!AV43</f>
        <v>0</v>
      </c>
      <c r="AW43" s="25">
        <f>КМС!AW43+ИГС!AW43+МАКС!AW43</f>
        <v>0</v>
      </c>
      <c r="AX43" s="24">
        <f>КМС!AX43+ИГС!AX43+МАКС!AX43</f>
        <v>7608788</v>
      </c>
      <c r="AY43" s="25">
        <f>КМС!AY43+ИГС!AY43+МАКС!AY43</f>
        <v>0</v>
      </c>
      <c r="AZ43" s="24">
        <f>КМС!AZ43+ИГС!AZ43+МАКС!AZ43</f>
        <v>0</v>
      </c>
      <c r="BA43" s="25">
        <f>КМС!BA43+ИГС!BA43+МАКС!BA43</f>
        <v>0</v>
      </c>
      <c r="BB43" s="24">
        <f>КМС!BB43+ИГС!BB43+МАКС!BB43</f>
        <v>0</v>
      </c>
      <c r="BC43" s="25">
        <f>КМС!BC43+ИГС!BC43+МАКС!BC43</f>
        <v>0</v>
      </c>
      <c r="BD43" s="24">
        <f>КМС!BD43+ИГС!BD43+МАКС!BD43</f>
        <v>0</v>
      </c>
      <c r="BE43" s="25">
        <f>КМС!BE43+ИГС!BE43+МАКС!BE43</f>
        <v>0</v>
      </c>
      <c r="BF43" s="24">
        <f>КМС!BF43+ИГС!BF43+МАКС!BF43</f>
        <v>0</v>
      </c>
      <c r="BG43" s="25">
        <f>КМС!BG43+ИГС!BG43+МАКС!BG43</f>
        <v>0</v>
      </c>
      <c r="BH43" s="24">
        <f>КМС!BH43+ИГС!BH43+МАКС!BH43</f>
        <v>0</v>
      </c>
      <c r="BI43" s="24">
        <f t="shared" si="88"/>
        <v>7608788</v>
      </c>
      <c r="BJ43" s="24">
        <f t="shared" si="89"/>
        <v>7608788</v>
      </c>
      <c r="BK43" s="25">
        <f>КМС!BK43+ИГС!BK43+МАКС!BK43</f>
        <v>0</v>
      </c>
      <c r="BL43" s="24">
        <f>КМС!BL43+ИГС!BL43+МАКС!BL43</f>
        <v>0</v>
      </c>
      <c r="BM43" s="25">
        <f>КМС!BM43+ИГС!BM43+МАКС!BM43</f>
        <v>0</v>
      </c>
      <c r="BN43" s="24">
        <f>КМС!BN43+ИГС!BN43+МАКС!BN43</f>
        <v>0</v>
      </c>
      <c r="BO43" s="25">
        <f>КМС!BO43+ИГС!BO43+МАКС!BO43</f>
        <v>0</v>
      </c>
      <c r="BP43" s="24">
        <f>КМС!BP43+ИГС!BP43+МАКС!BP43</f>
        <v>7608788</v>
      </c>
      <c r="BQ43" s="25">
        <f>КМС!BQ43+ИГС!BQ43+МАКС!BQ43</f>
        <v>0</v>
      </c>
      <c r="BR43" s="24">
        <f>КМС!BR43+ИГС!BR43+МАКС!BR43</f>
        <v>0</v>
      </c>
      <c r="BS43" s="25">
        <f>КМС!BS43+ИГС!BS43+МАКС!BS43</f>
        <v>0</v>
      </c>
      <c r="BT43" s="24">
        <f>КМС!BT43+ИГС!BT43+МАКС!BT43</f>
        <v>0</v>
      </c>
      <c r="BU43" s="25">
        <f>КМС!BU43+ИГС!BU43+МАКС!BU43</f>
        <v>0</v>
      </c>
      <c r="BV43" s="24">
        <f>КМС!BV43+ИГС!BV43+МАКС!BV43</f>
        <v>0</v>
      </c>
      <c r="BW43" s="25">
        <f>КМС!BW43+ИГС!BW43+МАКС!BW43</f>
        <v>0</v>
      </c>
      <c r="BX43" s="24">
        <f>КМС!BX43+ИГС!BX43+МАКС!BX43</f>
        <v>0</v>
      </c>
      <c r="BY43" s="25">
        <f>КМС!BY43+ИГС!BY43+МАКС!BY43</f>
        <v>0</v>
      </c>
      <c r="BZ43" s="24">
        <f>КМС!BZ43+ИГС!BZ43+МАКС!BZ43</f>
        <v>0</v>
      </c>
      <c r="CA43" s="24">
        <f t="shared" si="90"/>
        <v>11413182</v>
      </c>
      <c r="CB43" s="24">
        <f t="shared" si="91"/>
        <v>11413182</v>
      </c>
      <c r="CC43" s="25">
        <f>КМС!CC43+ИГС!CC43+МАКС!CC43</f>
        <v>0</v>
      </c>
      <c r="CD43" s="24">
        <f>КМС!CD43+ИГС!CD43+МАКС!CD43</f>
        <v>0</v>
      </c>
      <c r="CE43" s="25">
        <f>КМС!CE43+ИГС!CE43+МАКС!CE43</f>
        <v>0</v>
      </c>
      <c r="CF43" s="24">
        <f>КМС!CF43+ИГС!CF43+МАКС!CF43</f>
        <v>0</v>
      </c>
      <c r="CG43" s="25">
        <f>КМС!CG43+ИГС!CG43+МАКС!CG43</f>
        <v>0</v>
      </c>
      <c r="CH43" s="24">
        <f>КМС!CH43+ИГС!CH43+МАКС!CH43</f>
        <v>11413182</v>
      </c>
      <c r="CI43" s="25">
        <f>КМС!CI43+ИГС!CI43+МАКС!CI43</f>
        <v>0</v>
      </c>
      <c r="CJ43" s="24">
        <f>КМС!CJ43+ИГС!CJ43+МАКС!CJ43</f>
        <v>0</v>
      </c>
      <c r="CK43" s="25">
        <f>КМС!CK43+ИГС!CK43+МАКС!CK43</f>
        <v>0</v>
      </c>
      <c r="CL43" s="24">
        <f>КМС!CL43+ИГС!CL43+МАКС!CL43</f>
        <v>0</v>
      </c>
      <c r="CM43" s="25">
        <f>КМС!CM43+ИГС!CM43+МАКС!CM43</f>
        <v>0</v>
      </c>
      <c r="CN43" s="24">
        <f>КМС!CN43+ИГС!CN43+МАКС!CN43</f>
        <v>0</v>
      </c>
      <c r="CO43" s="25">
        <f>КМС!CO43+ИГС!CO43+МАКС!CO43</f>
        <v>0</v>
      </c>
      <c r="CP43" s="24">
        <f>КМС!CP43+ИГС!CP43+МАКС!CP43</f>
        <v>0</v>
      </c>
      <c r="CQ43" s="25">
        <f>КМС!CQ43+ИГС!CQ43+МАКС!CQ43</f>
        <v>0</v>
      </c>
      <c r="CR43" s="24">
        <f>КМС!CR43+ИГС!CR43+МАКС!CR43</f>
        <v>0</v>
      </c>
    </row>
    <row r="44" spans="1:96" ht="15" customHeight="1" x14ac:dyDescent="0.25">
      <c r="A44" s="6" t="s">
        <v>209</v>
      </c>
      <c r="B44" s="8" t="s">
        <v>19</v>
      </c>
      <c r="C44" s="28">
        <v>330399</v>
      </c>
      <c r="D44" s="29" t="s">
        <v>124</v>
      </c>
      <c r="E44" s="29" t="s">
        <v>129</v>
      </c>
      <c r="F44" s="31" t="s">
        <v>125</v>
      </c>
      <c r="G44" s="24">
        <f t="shared" si="68"/>
        <v>28880927.739999998</v>
      </c>
      <c r="H44" s="24">
        <f t="shared" si="69"/>
        <v>458026</v>
      </c>
      <c r="I44" s="25">
        <f t="shared" si="92"/>
        <v>0</v>
      </c>
      <c r="J44" s="24">
        <f t="shared" si="70"/>
        <v>0</v>
      </c>
      <c r="K44" s="25">
        <f t="shared" si="71"/>
        <v>0</v>
      </c>
      <c r="L44" s="24">
        <f t="shared" si="72"/>
        <v>0</v>
      </c>
      <c r="M44" s="25">
        <f t="shared" si="73"/>
        <v>0</v>
      </c>
      <c r="N44" s="24">
        <f t="shared" si="74"/>
        <v>458026</v>
      </c>
      <c r="O44" s="25">
        <f t="shared" si="75"/>
        <v>329</v>
      </c>
      <c r="P44" s="24">
        <f t="shared" si="76"/>
        <v>28422901.739999998</v>
      </c>
      <c r="Q44" s="25">
        <f t="shared" si="77"/>
        <v>0</v>
      </c>
      <c r="R44" s="24">
        <f t="shared" si="67"/>
        <v>0</v>
      </c>
      <c r="S44" s="25">
        <f t="shared" si="78"/>
        <v>0</v>
      </c>
      <c r="T44" s="24">
        <f t="shared" si="79"/>
        <v>0</v>
      </c>
      <c r="U44" s="25">
        <f t="shared" si="80"/>
        <v>0</v>
      </c>
      <c r="V44" s="24">
        <f t="shared" si="81"/>
        <v>0</v>
      </c>
      <c r="W44" s="25">
        <f t="shared" si="82"/>
        <v>0</v>
      </c>
      <c r="X44" s="24">
        <f t="shared" si="83"/>
        <v>0</v>
      </c>
      <c r="Y44" s="24">
        <f t="shared" si="84"/>
        <v>8664278.3300000001</v>
      </c>
      <c r="Z44" s="24">
        <f t="shared" si="85"/>
        <v>137407.79999999999</v>
      </c>
      <c r="AA44" s="25">
        <f>КМС!AA44+ИГС!AA44+МАКС!AA44</f>
        <v>0</v>
      </c>
      <c r="AB44" s="24">
        <f>КМС!AB44+ИГС!AB44+МАКС!AB44</f>
        <v>0</v>
      </c>
      <c r="AC44" s="25">
        <f>КМС!AC44+ИГС!AC44+МАКС!AC44</f>
        <v>0</v>
      </c>
      <c r="AD44" s="24">
        <f>КМС!AD44+ИГС!AD44+МАКС!AD44</f>
        <v>0</v>
      </c>
      <c r="AE44" s="25">
        <f>КМС!AE44+ИГС!AE44+МАКС!AE44</f>
        <v>0</v>
      </c>
      <c r="AF44" s="24">
        <f>КМС!AF44+ИГС!AF44+МАКС!AF44</f>
        <v>137407.79999999999</v>
      </c>
      <c r="AG44" s="25">
        <f>КМС!AG44+ИГС!AG44+МАКС!AG44</f>
        <v>98</v>
      </c>
      <c r="AH44" s="24">
        <f>КМС!AH44+ИГС!AH44+МАКС!AH44</f>
        <v>8526870.5299999993</v>
      </c>
      <c r="AI44" s="25">
        <f>КМС!AI44+ИГС!AI44+МАКС!AI44</f>
        <v>0</v>
      </c>
      <c r="AJ44" s="24">
        <f>КМС!AJ44+ИГС!AJ44+МАКС!AJ44</f>
        <v>0</v>
      </c>
      <c r="AK44" s="25">
        <f>КМС!AK44+ИГС!AK44+МАКС!AK44</f>
        <v>0</v>
      </c>
      <c r="AL44" s="24">
        <f>КМС!AL44+ИГС!AL44+МАКС!AL44</f>
        <v>0</v>
      </c>
      <c r="AM44" s="25">
        <f>КМС!AM44+ИГС!AM44+МАКС!AM44</f>
        <v>0</v>
      </c>
      <c r="AN44" s="24">
        <f>КМС!AN44+ИГС!AN44+МАКС!AN44</f>
        <v>0</v>
      </c>
      <c r="AO44" s="25">
        <f>КМС!AO44+ИГС!AO44+МАКС!AO44</f>
        <v>0</v>
      </c>
      <c r="AP44" s="24">
        <f>КМС!AP44+ИГС!AP44+МАКС!AP44</f>
        <v>0</v>
      </c>
      <c r="AQ44" s="24">
        <f t="shared" si="86"/>
        <v>5776185.54</v>
      </c>
      <c r="AR44" s="24">
        <f t="shared" si="87"/>
        <v>91605.19</v>
      </c>
      <c r="AS44" s="25">
        <f>КМС!AS44+ИГС!AS44+МАКС!AS44</f>
        <v>0</v>
      </c>
      <c r="AT44" s="24">
        <f>КМС!AT44+ИГС!AT44+МАКС!AT44</f>
        <v>0</v>
      </c>
      <c r="AU44" s="25">
        <f>КМС!AU44+ИГС!AU44+МАКС!AU44</f>
        <v>0</v>
      </c>
      <c r="AV44" s="24">
        <f>КМС!AV44+ИГС!AV44+МАКС!AV44</f>
        <v>0</v>
      </c>
      <c r="AW44" s="25">
        <f>КМС!AW44+ИГС!AW44+МАКС!AW44</f>
        <v>0</v>
      </c>
      <c r="AX44" s="24">
        <f>КМС!AX44+ИГС!AX44+МАКС!AX44</f>
        <v>91605.19</v>
      </c>
      <c r="AY44" s="25">
        <f>КМС!AY44+ИГС!AY44+МАКС!AY44</f>
        <v>66</v>
      </c>
      <c r="AZ44" s="24">
        <f>КМС!AZ44+ИГС!AZ44+МАКС!AZ44</f>
        <v>5684580.3499999996</v>
      </c>
      <c r="BA44" s="25">
        <f>КМС!BA44+ИГС!BA44+МАКС!BA44</f>
        <v>0</v>
      </c>
      <c r="BB44" s="24">
        <f>КМС!BB44+ИГС!BB44+МАКС!BB44</f>
        <v>0</v>
      </c>
      <c r="BC44" s="25">
        <f>КМС!BC44+ИГС!BC44+МАКС!BC44</f>
        <v>0</v>
      </c>
      <c r="BD44" s="24">
        <f>КМС!BD44+ИГС!BD44+МАКС!BD44</f>
        <v>0</v>
      </c>
      <c r="BE44" s="25">
        <f>КМС!BE44+ИГС!BE44+МАКС!BE44</f>
        <v>0</v>
      </c>
      <c r="BF44" s="24">
        <f>КМС!BF44+ИГС!BF44+МАКС!BF44</f>
        <v>0</v>
      </c>
      <c r="BG44" s="25">
        <f>КМС!BG44+ИГС!BG44+МАКС!BG44</f>
        <v>0</v>
      </c>
      <c r="BH44" s="24">
        <f>КМС!BH44+ИГС!BH44+МАКС!BH44</f>
        <v>0</v>
      </c>
      <c r="BI44" s="24">
        <f t="shared" si="88"/>
        <v>5776185.54</v>
      </c>
      <c r="BJ44" s="24">
        <f t="shared" si="89"/>
        <v>91605.19</v>
      </c>
      <c r="BK44" s="25">
        <f>КМС!BK44+ИГС!BK44+МАКС!BK44</f>
        <v>0</v>
      </c>
      <c r="BL44" s="24">
        <f>КМС!BL44+ИГС!BL44+МАКС!BL44</f>
        <v>0</v>
      </c>
      <c r="BM44" s="25">
        <f>КМС!BM44+ИГС!BM44+МАКС!BM44</f>
        <v>0</v>
      </c>
      <c r="BN44" s="24">
        <f>КМС!BN44+ИГС!BN44+МАКС!BN44</f>
        <v>0</v>
      </c>
      <c r="BO44" s="25">
        <f>КМС!BO44+ИГС!BO44+МАКС!BO44</f>
        <v>0</v>
      </c>
      <c r="BP44" s="24">
        <f>КМС!BP44+ИГС!BP44+МАКС!BP44</f>
        <v>91605.19</v>
      </c>
      <c r="BQ44" s="25">
        <f>КМС!BQ44+ИГС!BQ44+МАКС!BQ44</f>
        <v>66</v>
      </c>
      <c r="BR44" s="24">
        <f>КМС!BR44+ИГС!BR44+МАКС!BR44</f>
        <v>5684580.3499999996</v>
      </c>
      <c r="BS44" s="25">
        <f>КМС!BS44+ИГС!BS44+МАКС!BS44</f>
        <v>0</v>
      </c>
      <c r="BT44" s="24">
        <f>КМС!BT44+ИГС!BT44+МАКС!BT44</f>
        <v>0</v>
      </c>
      <c r="BU44" s="25">
        <f>КМС!BU44+ИГС!BU44+МАКС!BU44</f>
        <v>0</v>
      </c>
      <c r="BV44" s="24">
        <f>КМС!BV44+ИГС!BV44+МАКС!BV44</f>
        <v>0</v>
      </c>
      <c r="BW44" s="25">
        <f>КМС!BW44+ИГС!BW44+МАКС!BW44</f>
        <v>0</v>
      </c>
      <c r="BX44" s="24">
        <f>КМС!BX44+ИГС!BX44+МАКС!BX44</f>
        <v>0</v>
      </c>
      <c r="BY44" s="25">
        <f>КМС!BY44+ИГС!BY44+МАКС!BY44</f>
        <v>0</v>
      </c>
      <c r="BZ44" s="24">
        <f>КМС!BZ44+ИГС!BZ44+МАКС!BZ44</f>
        <v>0</v>
      </c>
      <c r="CA44" s="24">
        <f t="shared" si="90"/>
        <v>8664278.3300000001</v>
      </c>
      <c r="CB44" s="24">
        <f t="shared" si="91"/>
        <v>137407.82</v>
      </c>
      <c r="CC44" s="25">
        <f>КМС!CC44+ИГС!CC44+МАКС!CC44</f>
        <v>0</v>
      </c>
      <c r="CD44" s="24">
        <f>КМС!CD44+ИГС!CD44+МАКС!CD44</f>
        <v>0</v>
      </c>
      <c r="CE44" s="25">
        <f>КМС!CE44+ИГС!CE44+МАКС!CE44</f>
        <v>0</v>
      </c>
      <c r="CF44" s="24">
        <f>КМС!CF44+ИГС!CF44+МАКС!CF44</f>
        <v>0</v>
      </c>
      <c r="CG44" s="25">
        <f>КМС!CG44+ИГС!CG44+МАКС!CG44</f>
        <v>0</v>
      </c>
      <c r="CH44" s="24">
        <f>КМС!CH44+ИГС!CH44+МАКС!CH44</f>
        <v>137407.82</v>
      </c>
      <c r="CI44" s="25">
        <f>КМС!CI44+ИГС!CI44+МАКС!CI44</f>
        <v>99</v>
      </c>
      <c r="CJ44" s="24">
        <f>КМС!CJ44+ИГС!CJ44+МАКС!CJ44</f>
        <v>8526870.5099999998</v>
      </c>
      <c r="CK44" s="25">
        <f>КМС!CK44+ИГС!CK44+МАКС!CK44</f>
        <v>0</v>
      </c>
      <c r="CL44" s="24">
        <f>КМС!CL44+ИГС!CL44+МАКС!CL44</f>
        <v>0</v>
      </c>
      <c r="CM44" s="25">
        <f>КМС!CM44+ИГС!CM44+МАКС!CM44</f>
        <v>0</v>
      </c>
      <c r="CN44" s="24">
        <f>КМС!CN44+ИГС!CN44+МАКС!CN44</f>
        <v>0</v>
      </c>
      <c r="CO44" s="25">
        <f>КМС!CO44+ИГС!CO44+МАКС!CO44</f>
        <v>0</v>
      </c>
      <c r="CP44" s="24">
        <f>КМС!CP44+ИГС!CP44+МАКС!CP44</f>
        <v>0</v>
      </c>
      <c r="CQ44" s="25">
        <f>КМС!CQ44+ИГС!CQ44+МАКС!CQ44</f>
        <v>0</v>
      </c>
      <c r="CR44" s="24">
        <f>КМС!CR44+ИГС!CR44+МАКС!CR44</f>
        <v>0</v>
      </c>
    </row>
    <row r="45" spans="1:96" ht="15" customHeight="1" x14ac:dyDescent="0.25">
      <c r="A45" s="6" t="s">
        <v>210</v>
      </c>
      <c r="B45" s="8" t="s">
        <v>100</v>
      </c>
      <c r="C45" s="28">
        <v>330401</v>
      </c>
      <c r="D45" s="29" t="s">
        <v>124</v>
      </c>
      <c r="E45" s="29" t="s">
        <v>129</v>
      </c>
      <c r="F45" s="31" t="s">
        <v>125</v>
      </c>
      <c r="G45" s="24">
        <f t="shared" si="68"/>
        <v>23460593.140000001</v>
      </c>
      <c r="H45" s="24">
        <f t="shared" si="69"/>
        <v>23460593.140000001</v>
      </c>
      <c r="I45" s="25">
        <f t="shared" si="92"/>
        <v>0</v>
      </c>
      <c r="J45" s="24">
        <f t="shared" si="70"/>
        <v>0</v>
      </c>
      <c r="K45" s="25">
        <f t="shared" si="71"/>
        <v>0</v>
      </c>
      <c r="L45" s="24">
        <f t="shared" si="72"/>
        <v>0</v>
      </c>
      <c r="M45" s="25">
        <f t="shared" si="73"/>
        <v>0</v>
      </c>
      <c r="N45" s="24">
        <f t="shared" si="74"/>
        <v>23460593.140000001</v>
      </c>
      <c r="O45" s="25">
        <f t="shared" si="75"/>
        <v>0</v>
      </c>
      <c r="P45" s="24">
        <f t="shared" si="76"/>
        <v>0</v>
      </c>
      <c r="Q45" s="25">
        <f t="shared" si="77"/>
        <v>0</v>
      </c>
      <c r="R45" s="24">
        <f t="shared" si="67"/>
        <v>0</v>
      </c>
      <c r="S45" s="25">
        <f t="shared" si="78"/>
        <v>0</v>
      </c>
      <c r="T45" s="24">
        <f t="shared" si="79"/>
        <v>0</v>
      </c>
      <c r="U45" s="25">
        <f t="shared" si="80"/>
        <v>0</v>
      </c>
      <c r="V45" s="24">
        <f t="shared" si="81"/>
        <v>0</v>
      </c>
      <c r="W45" s="25">
        <f t="shared" si="82"/>
        <v>0</v>
      </c>
      <c r="X45" s="24">
        <f t="shared" si="83"/>
        <v>0</v>
      </c>
      <c r="Y45" s="24">
        <f t="shared" si="84"/>
        <v>10886156</v>
      </c>
      <c r="Z45" s="24">
        <f t="shared" si="85"/>
        <v>10886156</v>
      </c>
      <c r="AA45" s="25">
        <f>КМС!AA45+ИГС!AA45+МАКС!AA45</f>
        <v>0</v>
      </c>
      <c r="AB45" s="24">
        <f>КМС!AB45+ИГС!AB45+МАКС!AB45</f>
        <v>0</v>
      </c>
      <c r="AC45" s="25">
        <f>КМС!AC45+ИГС!AC45+МАКС!AC45</f>
        <v>0</v>
      </c>
      <c r="AD45" s="24">
        <f>КМС!AD45+ИГС!AD45+МАКС!AD45</f>
        <v>0</v>
      </c>
      <c r="AE45" s="25">
        <f>КМС!AE45+ИГС!AE45+МАКС!AE45</f>
        <v>0</v>
      </c>
      <c r="AF45" s="24">
        <f>КМС!AF45+ИГС!AF45+МАКС!AF45</f>
        <v>10886156</v>
      </c>
      <c r="AG45" s="25">
        <f>КМС!AG45+ИГС!AG45+МАКС!AG45</f>
        <v>0</v>
      </c>
      <c r="AH45" s="24">
        <f>КМС!AH45+ИГС!AH45+МАКС!AH45</f>
        <v>0</v>
      </c>
      <c r="AI45" s="25">
        <f>КМС!AI45+ИГС!AI45+МАКС!AI45</f>
        <v>0</v>
      </c>
      <c r="AJ45" s="24">
        <f>КМС!AJ45+ИГС!AJ45+МАКС!AJ45</f>
        <v>0</v>
      </c>
      <c r="AK45" s="25">
        <f>КМС!AK45+ИГС!AK45+МАКС!AK45</f>
        <v>0</v>
      </c>
      <c r="AL45" s="24">
        <f>КМС!AL45+ИГС!AL45+МАКС!AL45</f>
        <v>0</v>
      </c>
      <c r="AM45" s="25">
        <f>КМС!AM45+ИГС!AM45+МАКС!AM45</f>
        <v>0</v>
      </c>
      <c r="AN45" s="24">
        <f>КМС!AN45+ИГС!AN45+МАКС!AN45</f>
        <v>0</v>
      </c>
      <c r="AO45" s="25">
        <f>КМС!AO45+ИГС!AO45+МАКС!AO45</f>
        <v>0</v>
      </c>
      <c r="AP45" s="24">
        <f>КМС!AP45+ИГС!AP45+МАКС!AP45</f>
        <v>0</v>
      </c>
      <c r="AQ45" s="24">
        <f t="shared" si="86"/>
        <v>4692118.63</v>
      </c>
      <c r="AR45" s="24">
        <f t="shared" si="87"/>
        <v>4692118.63</v>
      </c>
      <c r="AS45" s="25">
        <f>КМС!AS45+ИГС!AS45+МАКС!AS45</f>
        <v>0</v>
      </c>
      <c r="AT45" s="24">
        <f>КМС!AT45+ИГС!AT45+МАКС!AT45</f>
        <v>0</v>
      </c>
      <c r="AU45" s="25">
        <f>КМС!AU45+ИГС!AU45+МАКС!AU45</f>
        <v>0</v>
      </c>
      <c r="AV45" s="24">
        <f>КМС!AV45+ИГС!AV45+МАКС!AV45</f>
        <v>0</v>
      </c>
      <c r="AW45" s="25">
        <f>КМС!AW45+ИГС!AW45+МАКС!AW45</f>
        <v>0</v>
      </c>
      <c r="AX45" s="24">
        <f>КМС!AX45+ИГС!AX45+МАКС!AX45</f>
        <v>4692118.63</v>
      </c>
      <c r="AY45" s="25">
        <f>КМС!AY45+ИГС!AY45+МАКС!AY45</f>
        <v>0</v>
      </c>
      <c r="AZ45" s="24">
        <f>КМС!AZ45+ИГС!AZ45+МАКС!AZ45</f>
        <v>0</v>
      </c>
      <c r="BA45" s="25">
        <f>КМС!BA45+ИГС!BA45+МАКС!BA45</f>
        <v>0</v>
      </c>
      <c r="BB45" s="24">
        <f>КМС!BB45+ИГС!BB45+МАКС!BB45</f>
        <v>0</v>
      </c>
      <c r="BC45" s="25">
        <f>КМС!BC45+ИГС!BC45+МАКС!BC45</f>
        <v>0</v>
      </c>
      <c r="BD45" s="24">
        <f>КМС!BD45+ИГС!BD45+МАКС!BD45</f>
        <v>0</v>
      </c>
      <c r="BE45" s="25">
        <f>КМС!BE45+ИГС!BE45+МАКС!BE45</f>
        <v>0</v>
      </c>
      <c r="BF45" s="24">
        <f>КМС!BF45+ИГС!BF45+МАКС!BF45</f>
        <v>0</v>
      </c>
      <c r="BG45" s="25">
        <f>КМС!BG45+ИГС!BG45+МАКС!BG45</f>
        <v>0</v>
      </c>
      <c r="BH45" s="24">
        <f>КМС!BH45+ИГС!BH45+МАКС!BH45</f>
        <v>0</v>
      </c>
      <c r="BI45" s="24">
        <f t="shared" si="88"/>
        <v>4692118.63</v>
      </c>
      <c r="BJ45" s="24">
        <f t="shared" si="89"/>
        <v>4692118.63</v>
      </c>
      <c r="BK45" s="25">
        <f>КМС!BK45+ИГС!BK45+МАКС!BK45</f>
        <v>0</v>
      </c>
      <c r="BL45" s="24">
        <f>КМС!BL45+ИГС!BL45+МАКС!BL45</f>
        <v>0</v>
      </c>
      <c r="BM45" s="25">
        <f>КМС!BM45+ИГС!BM45+МАКС!BM45</f>
        <v>0</v>
      </c>
      <c r="BN45" s="24">
        <f>КМС!BN45+ИГС!BN45+МАКС!BN45</f>
        <v>0</v>
      </c>
      <c r="BO45" s="25">
        <f>КМС!BO45+ИГС!BO45+МАКС!BO45</f>
        <v>0</v>
      </c>
      <c r="BP45" s="24">
        <f>КМС!BP45+ИГС!BP45+МАКС!BP45</f>
        <v>4692118.63</v>
      </c>
      <c r="BQ45" s="25">
        <f>КМС!BQ45+ИГС!BQ45+МАКС!BQ45</f>
        <v>0</v>
      </c>
      <c r="BR45" s="24">
        <f>КМС!BR45+ИГС!BR45+МАКС!BR45</f>
        <v>0</v>
      </c>
      <c r="BS45" s="25">
        <f>КМС!BS45+ИГС!BS45+МАКС!BS45</f>
        <v>0</v>
      </c>
      <c r="BT45" s="24">
        <f>КМС!BT45+ИГС!BT45+МАКС!BT45</f>
        <v>0</v>
      </c>
      <c r="BU45" s="25">
        <f>КМС!BU45+ИГС!BU45+МАКС!BU45</f>
        <v>0</v>
      </c>
      <c r="BV45" s="24">
        <f>КМС!BV45+ИГС!BV45+МАКС!BV45</f>
        <v>0</v>
      </c>
      <c r="BW45" s="25">
        <f>КМС!BW45+ИГС!BW45+МАКС!BW45</f>
        <v>0</v>
      </c>
      <c r="BX45" s="24">
        <f>КМС!BX45+ИГС!BX45+МАКС!BX45</f>
        <v>0</v>
      </c>
      <c r="BY45" s="25">
        <f>КМС!BY45+ИГС!BY45+МАКС!BY45</f>
        <v>0</v>
      </c>
      <c r="BZ45" s="24">
        <f>КМС!BZ45+ИГС!BZ45+МАКС!BZ45</f>
        <v>0</v>
      </c>
      <c r="CA45" s="24">
        <f t="shared" si="90"/>
        <v>3190199.88</v>
      </c>
      <c r="CB45" s="24">
        <f t="shared" si="91"/>
        <v>3190199.88</v>
      </c>
      <c r="CC45" s="25">
        <f>КМС!CC45+ИГС!CC45+МАКС!CC45</f>
        <v>0</v>
      </c>
      <c r="CD45" s="24">
        <f>КМС!CD45+ИГС!CD45+МАКС!CD45</f>
        <v>0</v>
      </c>
      <c r="CE45" s="25">
        <f>КМС!CE45+ИГС!CE45+МАКС!CE45</f>
        <v>0</v>
      </c>
      <c r="CF45" s="24">
        <f>КМС!CF45+ИГС!CF45+МАКС!CF45</f>
        <v>0</v>
      </c>
      <c r="CG45" s="25">
        <f>КМС!CG45+ИГС!CG45+МАКС!CG45</f>
        <v>0</v>
      </c>
      <c r="CH45" s="24">
        <f>КМС!CH45+ИГС!CH45+МАКС!CH45</f>
        <v>3190199.88</v>
      </c>
      <c r="CI45" s="25">
        <f>КМС!CI45+ИГС!CI45+МАКС!CI45</f>
        <v>0</v>
      </c>
      <c r="CJ45" s="24">
        <f>КМС!CJ45+ИГС!CJ45+МАКС!CJ45</f>
        <v>0</v>
      </c>
      <c r="CK45" s="25">
        <f>КМС!CK45+ИГС!CK45+МАКС!CK45</f>
        <v>0</v>
      </c>
      <c r="CL45" s="24">
        <f>КМС!CL45+ИГС!CL45+МАКС!CL45</f>
        <v>0</v>
      </c>
      <c r="CM45" s="25">
        <f>КМС!CM45+ИГС!CM45+МАКС!CM45</f>
        <v>0</v>
      </c>
      <c r="CN45" s="24">
        <f>КМС!CN45+ИГС!CN45+МАКС!CN45</f>
        <v>0</v>
      </c>
      <c r="CO45" s="25">
        <f>КМС!CO45+ИГС!CO45+МАКС!CO45</f>
        <v>0</v>
      </c>
      <c r="CP45" s="24">
        <f>КМС!CP45+ИГС!CP45+МАКС!CP45</f>
        <v>0</v>
      </c>
      <c r="CQ45" s="25">
        <f>КМС!CQ45+ИГС!CQ45+МАКС!CQ45</f>
        <v>0</v>
      </c>
      <c r="CR45" s="24">
        <f>КМС!CR45+ИГС!CR45+МАКС!CR45</f>
        <v>0</v>
      </c>
    </row>
    <row r="46" spans="1:96" ht="15" customHeight="1" x14ac:dyDescent="0.25">
      <c r="A46" s="6" t="s">
        <v>211</v>
      </c>
      <c r="B46" s="8" t="s">
        <v>101</v>
      </c>
      <c r="C46" s="28">
        <v>330381</v>
      </c>
      <c r="D46" s="29" t="s">
        <v>124</v>
      </c>
      <c r="E46" s="29" t="s">
        <v>129</v>
      </c>
      <c r="F46" s="31" t="s">
        <v>125</v>
      </c>
      <c r="G46" s="24">
        <f t="shared" si="68"/>
        <v>3671129.29</v>
      </c>
      <c r="H46" s="24">
        <f t="shared" si="69"/>
        <v>0</v>
      </c>
      <c r="I46" s="25">
        <f t="shared" si="92"/>
        <v>0</v>
      </c>
      <c r="J46" s="24">
        <f t="shared" si="70"/>
        <v>0</v>
      </c>
      <c r="K46" s="25">
        <f t="shared" si="71"/>
        <v>0</v>
      </c>
      <c r="L46" s="24">
        <f t="shared" si="72"/>
        <v>0</v>
      </c>
      <c r="M46" s="25">
        <f t="shared" si="73"/>
        <v>0</v>
      </c>
      <c r="N46" s="24">
        <f t="shared" si="74"/>
        <v>0</v>
      </c>
      <c r="O46" s="25">
        <f t="shared" si="75"/>
        <v>114</v>
      </c>
      <c r="P46" s="24">
        <f t="shared" si="76"/>
        <v>3671129.29</v>
      </c>
      <c r="Q46" s="25">
        <f t="shared" si="77"/>
        <v>0</v>
      </c>
      <c r="R46" s="24">
        <f t="shared" si="67"/>
        <v>0</v>
      </c>
      <c r="S46" s="25">
        <f t="shared" si="78"/>
        <v>0</v>
      </c>
      <c r="T46" s="24">
        <f t="shared" si="79"/>
        <v>0</v>
      </c>
      <c r="U46" s="25">
        <f t="shared" si="80"/>
        <v>0</v>
      </c>
      <c r="V46" s="24">
        <f t="shared" si="81"/>
        <v>0</v>
      </c>
      <c r="W46" s="25">
        <f t="shared" si="82"/>
        <v>0</v>
      </c>
      <c r="X46" s="24">
        <f t="shared" si="83"/>
        <v>0</v>
      </c>
      <c r="Y46" s="24">
        <f t="shared" si="84"/>
        <v>1101338.8</v>
      </c>
      <c r="Z46" s="24">
        <f t="shared" si="85"/>
        <v>0</v>
      </c>
      <c r="AA46" s="25">
        <f>КМС!AA46+ИГС!AA46+МАКС!AA46</f>
        <v>0</v>
      </c>
      <c r="AB46" s="24">
        <f>КМС!AB46+ИГС!AB46+МАКС!AB46</f>
        <v>0</v>
      </c>
      <c r="AC46" s="25">
        <f>КМС!AC46+ИГС!AC46+МАКС!AC46</f>
        <v>0</v>
      </c>
      <c r="AD46" s="24">
        <f>КМС!AD46+ИГС!AD46+МАКС!AD46</f>
        <v>0</v>
      </c>
      <c r="AE46" s="25">
        <f>КМС!AE46+ИГС!AE46+МАКС!AE46</f>
        <v>0</v>
      </c>
      <c r="AF46" s="24">
        <f>КМС!AF46+ИГС!AF46+МАКС!AF46</f>
        <v>0</v>
      </c>
      <c r="AG46" s="25">
        <f>КМС!AG46+ИГС!AG46+МАКС!AG46</f>
        <v>35</v>
      </c>
      <c r="AH46" s="24">
        <f>КМС!AH46+ИГС!AH46+МАКС!AH46</f>
        <v>1101338.8</v>
      </c>
      <c r="AI46" s="25">
        <f>КМС!AI46+ИГС!AI46+МАКС!AI46</f>
        <v>0</v>
      </c>
      <c r="AJ46" s="24">
        <f>КМС!AJ46+ИГС!AJ46+МАКС!AJ46</f>
        <v>0</v>
      </c>
      <c r="AK46" s="25">
        <f>КМС!AK46+ИГС!AK46+МАКС!AK46</f>
        <v>0</v>
      </c>
      <c r="AL46" s="24">
        <f>КМС!AL46+ИГС!AL46+МАКС!AL46</f>
        <v>0</v>
      </c>
      <c r="AM46" s="25">
        <f>КМС!AM46+ИГС!AM46+МАКС!AM46</f>
        <v>0</v>
      </c>
      <c r="AN46" s="24">
        <f>КМС!AN46+ИГС!AN46+МАКС!AN46</f>
        <v>0</v>
      </c>
      <c r="AO46" s="25">
        <f>КМС!AO46+ИГС!AO46+МАКС!AO46</f>
        <v>0</v>
      </c>
      <c r="AP46" s="24">
        <f>КМС!AP46+ИГС!AP46+МАКС!AP46</f>
        <v>0</v>
      </c>
      <c r="AQ46" s="24">
        <f t="shared" si="86"/>
        <v>734225.86</v>
      </c>
      <c r="AR46" s="24">
        <f t="shared" si="87"/>
        <v>0</v>
      </c>
      <c r="AS46" s="25">
        <f>КМС!AS46+ИГС!AS46+МАКС!AS46</f>
        <v>0</v>
      </c>
      <c r="AT46" s="24">
        <f>КМС!AT46+ИГС!AT46+МАКС!AT46</f>
        <v>0</v>
      </c>
      <c r="AU46" s="25">
        <f>КМС!AU46+ИГС!AU46+МАКС!AU46</f>
        <v>0</v>
      </c>
      <c r="AV46" s="24">
        <f>КМС!AV46+ИГС!AV46+МАКС!AV46</f>
        <v>0</v>
      </c>
      <c r="AW46" s="25">
        <f>КМС!AW46+ИГС!AW46+МАКС!AW46</f>
        <v>0</v>
      </c>
      <c r="AX46" s="24">
        <f>КМС!AX46+ИГС!AX46+МАКС!AX46</f>
        <v>0</v>
      </c>
      <c r="AY46" s="25">
        <f>КМС!AY46+ИГС!AY46+МАКС!AY46</f>
        <v>23</v>
      </c>
      <c r="AZ46" s="24">
        <f>КМС!AZ46+ИГС!AZ46+МАКС!AZ46</f>
        <v>734225.86</v>
      </c>
      <c r="BA46" s="25">
        <f>КМС!BA46+ИГС!BA46+МАКС!BA46</f>
        <v>0</v>
      </c>
      <c r="BB46" s="24">
        <f>КМС!BB46+ИГС!BB46+МАКС!BB46</f>
        <v>0</v>
      </c>
      <c r="BC46" s="25">
        <f>КМС!BC46+ИГС!BC46+МАКС!BC46</f>
        <v>0</v>
      </c>
      <c r="BD46" s="24">
        <f>КМС!BD46+ИГС!BD46+МАКС!BD46</f>
        <v>0</v>
      </c>
      <c r="BE46" s="25">
        <f>КМС!BE46+ИГС!BE46+МАКС!BE46</f>
        <v>0</v>
      </c>
      <c r="BF46" s="24">
        <f>КМС!BF46+ИГС!BF46+МАКС!BF46</f>
        <v>0</v>
      </c>
      <c r="BG46" s="25">
        <f>КМС!BG46+ИГС!BG46+МАКС!BG46</f>
        <v>0</v>
      </c>
      <c r="BH46" s="24">
        <f>КМС!BH46+ИГС!BH46+МАКС!BH46</f>
        <v>0</v>
      </c>
      <c r="BI46" s="24">
        <f t="shared" si="88"/>
        <v>734225.86</v>
      </c>
      <c r="BJ46" s="24">
        <f t="shared" si="89"/>
        <v>0</v>
      </c>
      <c r="BK46" s="25">
        <f>КМС!BK46+ИГС!BK46+МАКС!BK46</f>
        <v>0</v>
      </c>
      <c r="BL46" s="24">
        <f>КМС!BL46+ИГС!BL46+МАКС!BL46</f>
        <v>0</v>
      </c>
      <c r="BM46" s="25">
        <f>КМС!BM46+ИГС!BM46+МАКС!BM46</f>
        <v>0</v>
      </c>
      <c r="BN46" s="24">
        <f>КМС!BN46+ИГС!BN46+МАКС!BN46</f>
        <v>0</v>
      </c>
      <c r="BO46" s="25">
        <f>КМС!BO46+ИГС!BO46+МАКС!BO46</f>
        <v>0</v>
      </c>
      <c r="BP46" s="24">
        <f>КМС!BP46+ИГС!BP46+МАКС!BP46</f>
        <v>0</v>
      </c>
      <c r="BQ46" s="25">
        <f>КМС!BQ46+ИГС!BQ46+МАКС!BQ46</f>
        <v>23</v>
      </c>
      <c r="BR46" s="24">
        <f>КМС!BR46+ИГС!BR46+МАКС!BR46</f>
        <v>734225.86</v>
      </c>
      <c r="BS46" s="25">
        <f>КМС!BS46+ИГС!BS46+МАКС!BS46</f>
        <v>0</v>
      </c>
      <c r="BT46" s="24">
        <f>КМС!BT46+ИГС!BT46+МАКС!BT46</f>
        <v>0</v>
      </c>
      <c r="BU46" s="25">
        <f>КМС!BU46+ИГС!BU46+МАКС!BU46</f>
        <v>0</v>
      </c>
      <c r="BV46" s="24">
        <f>КМС!BV46+ИГС!BV46+МАКС!BV46</f>
        <v>0</v>
      </c>
      <c r="BW46" s="25">
        <f>КМС!BW46+ИГС!BW46+МАКС!BW46</f>
        <v>0</v>
      </c>
      <c r="BX46" s="24">
        <f>КМС!BX46+ИГС!BX46+МАКС!BX46</f>
        <v>0</v>
      </c>
      <c r="BY46" s="25">
        <f>КМС!BY46+ИГС!BY46+МАКС!BY46</f>
        <v>0</v>
      </c>
      <c r="BZ46" s="24">
        <f>КМС!BZ46+ИГС!BZ46+МАКС!BZ46</f>
        <v>0</v>
      </c>
      <c r="CA46" s="24">
        <f t="shared" si="90"/>
        <v>1101338.77</v>
      </c>
      <c r="CB46" s="24">
        <f t="shared" si="91"/>
        <v>0</v>
      </c>
      <c r="CC46" s="25">
        <f>КМС!CC46+ИГС!CC46+МАКС!CC46</f>
        <v>0</v>
      </c>
      <c r="CD46" s="24">
        <f>КМС!CD46+ИГС!CD46+МАКС!CD46</f>
        <v>0</v>
      </c>
      <c r="CE46" s="25">
        <f>КМС!CE46+ИГС!CE46+МАКС!CE46</f>
        <v>0</v>
      </c>
      <c r="CF46" s="24">
        <f>КМС!CF46+ИГС!CF46+МАКС!CF46</f>
        <v>0</v>
      </c>
      <c r="CG46" s="25">
        <f>КМС!CG46+ИГС!CG46+МАКС!CG46</f>
        <v>0</v>
      </c>
      <c r="CH46" s="24">
        <f>КМС!CH46+ИГС!CH46+МАКС!CH46</f>
        <v>0</v>
      </c>
      <c r="CI46" s="25">
        <f>КМС!CI46+ИГС!CI46+МАКС!CI46</f>
        <v>33</v>
      </c>
      <c r="CJ46" s="24">
        <f>КМС!CJ46+ИГС!CJ46+МАКС!CJ46</f>
        <v>1101338.77</v>
      </c>
      <c r="CK46" s="25">
        <f>КМС!CK46+ИГС!CK46+МАКС!CK46</f>
        <v>0</v>
      </c>
      <c r="CL46" s="24">
        <f>КМС!CL46+ИГС!CL46+МАКС!CL46</f>
        <v>0</v>
      </c>
      <c r="CM46" s="25">
        <f>КМС!CM46+ИГС!CM46+МАКС!CM46</f>
        <v>0</v>
      </c>
      <c r="CN46" s="24">
        <f>КМС!CN46+ИГС!CN46+МАКС!CN46</f>
        <v>0</v>
      </c>
      <c r="CO46" s="25">
        <f>КМС!CO46+ИГС!CO46+МАКС!CO46</f>
        <v>0</v>
      </c>
      <c r="CP46" s="24">
        <f>КМС!CP46+ИГС!CP46+МАКС!CP46</f>
        <v>0</v>
      </c>
      <c r="CQ46" s="25">
        <f>КМС!CQ46+ИГС!CQ46+МАКС!CQ46</f>
        <v>0</v>
      </c>
      <c r="CR46" s="24">
        <f>КМС!CR46+ИГС!CR46+МАКС!CR46</f>
        <v>0</v>
      </c>
    </row>
    <row r="47" spans="1:96" ht="15" customHeight="1" x14ac:dyDescent="0.25">
      <c r="A47" s="6" t="s">
        <v>212</v>
      </c>
      <c r="B47" s="8" t="s">
        <v>80</v>
      </c>
      <c r="C47" s="28">
        <v>330380</v>
      </c>
      <c r="D47" s="29" t="s">
        <v>124</v>
      </c>
      <c r="E47" s="29" t="s">
        <v>129</v>
      </c>
      <c r="F47" s="31" t="s">
        <v>125</v>
      </c>
      <c r="G47" s="24">
        <f t="shared" si="68"/>
        <v>93795951.599999994</v>
      </c>
      <c r="H47" s="24">
        <f t="shared" si="69"/>
        <v>93795951.599999994</v>
      </c>
      <c r="I47" s="25">
        <f t="shared" si="92"/>
        <v>60</v>
      </c>
      <c r="J47" s="24">
        <f t="shared" si="70"/>
        <v>10623.6</v>
      </c>
      <c r="K47" s="25">
        <f t="shared" si="71"/>
        <v>0</v>
      </c>
      <c r="L47" s="24">
        <f t="shared" si="72"/>
        <v>0</v>
      </c>
      <c r="M47" s="25">
        <f t="shared" si="73"/>
        <v>1008</v>
      </c>
      <c r="N47" s="24">
        <f t="shared" si="74"/>
        <v>93785328</v>
      </c>
      <c r="O47" s="25">
        <f t="shared" si="75"/>
        <v>0</v>
      </c>
      <c r="P47" s="24">
        <f t="shared" si="76"/>
        <v>0</v>
      </c>
      <c r="Q47" s="25">
        <f t="shared" si="77"/>
        <v>0</v>
      </c>
      <c r="R47" s="24">
        <f t="shared" si="67"/>
        <v>0</v>
      </c>
      <c r="S47" s="25">
        <f t="shared" si="78"/>
        <v>0</v>
      </c>
      <c r="T47" s="24">
        <f t="shared" si="79"/>
        <v>0</v>
      </c>
      <c r="U47" s="25">
        <f t="shared" si="80"/>
        <v>0</v>
      </c>
      <c r="V47" s="24">
        <f t="shared" si="81"/>
        <v>0</v>
      </c>
      <c r="W47" s="25">
        <f t="shared" si="82"/>
        <v>0</v>
      </c>
      <c r="X47" s="24">
        <f t="shared" si="83"/>
        <v>0</v>
      </c>
      <c r="Y47" s="24">
        <f t="shared" si="84"/>
        <v>28138785.489999998</v>
      </c>
      <c r="Z47" s="24">
        <f t="shared" si="85"/>
        <v>28138785.489999998</v>
      </c>
      <c r="AA47" s="25">
        <f>КМС!AA47+ИГС!AA47+МАКС!AA47</f>
        <v>17</v>
      </c>
      <c r="AB47" s="24">
        <f>КМС!AB47+ИГС!AB47+МАКС!AB47</f>
        <v>3187.08</v>
      </c>
      <c r="AC47" s="25">
        <f>КМС!AC47+ИГС!AC47+МАКС!AC47</f>
        <v>0</v>
      </c>
      <c r="AD47" s="24">
        <f>КМС!AD47+ИГС!AD47+МАКС!AD47</f>
        <v>0</v>
      </c>
      <c r="AE47" s="25">
        <f>КМС!AE47+ИГС!AE47+МАКС!AE47</f>
        <v>303</v>
      </c>
      <c r="AF47" s="24">
        <f>КМС!AF47+ИГС!AF47+МАКС!AF47</f>
        <v>28135598.41</v>
      </c>
      <c r="AG47" s="25">
        <f>КМС!AG47+ИГС!AG47+МАКС!AG47</f>
        <v>0</v>
      </c>
      <c r="AH47" s="24">
        <f>КМС!AH47+ИГС!AH47+МАКС!AH47</f>
        <v>0</v>
      </c>
      <c r="AI47" s="25">
        <f>КМС!AI47+ИГС!AI47+МАКС!AI47</f>
        <v>0</v>
      </c>
      <c r="AJ47" s="24">
        <f>КМС!AJ47+ИГС!AJ47+МАКС!AJ47</f>
        <v>0</v>
      </c>
      <c r="AK47" s="25">
        <f>КМС!AK47+ИГС!AK47+МАКС!AK47</f>
        <v>0</v>
      </c>
      <c r="AL47" s="24">
        <f>КМС!AL47+ИГС!AL47+МАКС!AL47</f>
        <v>0</v>
      </c>
      <c r="AM47" s="25">
        <f>КМС!AM47+ИГС!AM47+МАКС!AM47</f>
        <v>0</v>
      </c>
      <c r="AN47" s="24">
        <f>КМС!AN47+ИГС!AN47+МАКС!AN47</f>
        <v>0</v>
      </c>
      <c r="AO47" s="25">
        <f>КМС!AO47+ИГС!AO47+МАКС!AO47</f>
        <v>0</v>
      </c>
      <c r="AP47" s="24">
        <f>КМС!AP47+ИГС!AP47+МАКС!AP47</f>
        <v>0</v>
      </c>
      <c r="AQ47" s="24">
        <f t="shared" si="86"/>
        <v>18759190.32</v>
      </c>
      <c r="AR47" s="24">
        <f t="shared" si="87"/>
        <v>18759190.32</v>
      </c>
      <c r="AS47" s="25">
        <f>КМС!AS47+ИГС!AS47+МАКС!AS47</f>
        <v>12</v>
      </c>
      <c r="AT47" s="24">
        <f>КМС!AT47+ИГС!AT47+МАКС!AT47</f>
        <v>2124.7199999999998</v>
      </c>
      <c r="AU47" s="25">
        <f>КМС!AU47+ИГС!AU47+МАКС!AU47</f>
        <v>0</v>
      </c>
      <c r="AV47" s="24">
        <f>КМС!AV47+ИГС!AV47+МАКС!AV47</f>
        <v>0</v>
      </c>
      <c r="AW47" s="25">
        <f>КМС!AW47+ИГС!AW47+МАКС!AW47</f>
        <v>202</v>
      </c>
      <c r="AX47" s="24">
        <f>КМС!AX47+ИГС!AX47+МАКС!AX47</f>
        <v>18757065.600000001</v>
      </c>
      <c r="AY47" s="25">
        <f>КМС!AY47+ИГС!AY47+МАКС!AY47</f>
        <v>0</v>
      </c>
      <c r="AZ47" s="24">
        <f>КМС!AZ47+ИГС!AZ47+МАКС!AZ47</f>
        <v>0</v>
      </c>
      <c r="BA47" s="25">
        <f>КМС!BA47+ИГС!BA47+МАКС!BA47</f>
        <v>0</v>
      </c>
      <c r="BB47" s="24">
        <f>КМС!BB47+ИГС!BB47+МАКС!BB47</f>
        <v>0</v>
      </c>
      <c r="BC47" s="25">
        <f>КМС!BC47+ИГС!BC47+МАКС!BC47</f>
        <v>0</v>
      </c>
      <c r="BD47" s="24">
        <f>КМС!BD47+ИГС!BD47+МАКС!BD47</f>
        <v>0</v>
      </c>
      <c r="BE47" s="25">
        <f>КМС!BE47+ИГС!BE47+МАКС!BE47</f>
        <v>0</v>
      </c>
      <c r="BF47" s="24">
        <f>КМС!BF47+ИГС!BF47+МАКС!BF47</f>
        <v>0</v>
      </c>
      <c r="BG47" s="25">
        <f>КМС!BG47+ИГС!BG47+МАКС!BG47</f>
        <v>0</v>
      </c>
      <c r="BH47" s="24">
        <f>КМС!BH47+ИГС!BH47+МАКС!BH47</f>
        <v>0</v>
      </c>
      <c r="BI47" s="24">
        <f t="shared" si="88"/>
        <v>18759190.32</v>
      </c>
      <c r="BJ47" s="24">
        <f t="shared" si="89"/>
        <v>18759190.32</v>
      </c>
      <c r="BK47" s="25">
        <f>КМС!BK47+ИГС!BK47+МАКС!BK47</f>
        <v>12</v>
      </c>
      <c r="BL47" s="24">
        <f>КМС!BL47+ИГС!BL47+МАКС!BL47</f>
        <v>2124.7199999999998</v>
      </c>
      <c r="BM47" s="25">
        <f>КМС!BM47+ИГС!BM47+МАКС!BM47</f>
        <v>0</v>
      </c>
      <c r="BN47" s="24">
        <f>КМС!BN47+ИГС!BN47+МАКС!BN47</f>
        <v>0</v>
      </c>
      <c r="BO47" s="25">
        <f>КМС!BO47+ИГС!BO47+МАКС!BO47</f>
        <v>202</v>
      </c>
      <c r="BP47" s="24">
        <f>КМС!BP47+ИГС!BP47+МАКС!BP47</f>
        <v>18757065.600000001</v>
      </c>
      <c r="BQ47" s="25">
        <f>КМС!BQ47+ИГС!BQ47+МАКС!BQ47</f>
        <v>0</v>
      </c>
      <c r="BR47" s="24">
        <f>КМС!BR47+ИГС!BR47+МАКС!BR47</f>
        <v>0</v>
      </c>
      <c r="BS47" s="25">
        <f>КМС!BS47+ИГС!BS47+МАКС!BS47</f>
        <v>0</v>
      </c>
      <c r="BT47" s="24">
        <f>КМС!BT47+ИГС!BT47+МАКС!BT47</f>
        <v>0</v>
      </c>
      <c r="BU47" s="25">
        <f>КМС!BU47+ИГС!BU47+МАКС!BU47</f>
        <v>0</v>
      </c>
      <c r="BV47" s="24">
        <f>КМС!BV47+ИГС!BV47+МАКС!BV47</f>
        <v>0</v>
      </c>
      <c r="BW47" s="25">
        <f>КМС!BW47+ИГС!BW47+МАКС!BW47</f>
        <v>0</v>
      </c>
      <c r="BX47" s="24">
        <f>КМС!BX47+ИГС!BX47+МАКС!BX47</f>
        <v>0</v>
      </c>
      <c r="BY47" s="25">
        <f>КМС!BY47+ИГС!BY47+МАКС!BY47</f>
        <v>0</v>
      </c>
      <c r="BZ47" s="24">
        <f>КМС!BZ47+ИГС!BZ47+МАКС!BZ47</f>
        <v>0</v>
      </c>
      <c r="CA47" s="24">
        <f t="shared" si="90"/>
        <v>28138785.469999999</v>
      </c>
      <c r="CB47" s="24">
        <f t="shared" si="91"/>
        <v>28138785.469999999</v>
      </c>
      <c r="CC47" s="25">
        <f>КМС!CC47+ИГС!CC47+МАКС!CC47</f>
        <v>19</v>
      </c>
      <c r="CD47" s="24">
        <f>КМС!CD47+ИГС!CD47+МАКС!CD47</f>
        <v>3187.08</v>
      </c>
      <c r="CE47" s="25">
        <f>КМС!CE47+ИГС!CE47+МАКС!CE47</f>
        <v>0</v>
      </c>
      <c r="CF47" s="24">
        <f>КМС!CF47+ИГС!CF47+МАКС!CF47</f>
        <v>0</v>
      </c>
      <c r="CG47" s="25">
        <f>КМС!CG47+ИГС!CG47+МАКС!CG47</f>
        <v>301</v>
      </c>
      <c r="CH47" s="24">
        <f>КМС!CH47+ИГС!CH47+МАКС!CH47</f>
        <v>28135598.390000001</v>
      </c>
      <c r="CI47" s="25">
        <f>КМС!CI47+ИГС!CI47+МАКС!CI47</f>
        <v>0</v>
      </c>
      <c r="CJ47" s="24">
        <f>КМС!CJ47+ИГС!CJ47+МАКС!CJ47</f>
        <v>0</v>
      </c>
      <c r="CK47" s="25">
        <f>КМС!CK47+ИГС!CK47+МАКС!CK47</f>
        <v>0</v>
      </c>
      <c r="CL47" s="24">
        <f>КМС!CL47+ИГС!CL47+МАКС!CL47</f>
        <v>0</v>
      </c>
      <c r="CM47" s="25">
        <f>КМС!CM47+ИГС!CM47+МАКС!CM47</f>
        <v>0</v>
      </c>
      <c r="CN47" s="24">
        <f>КМС!CN47+ИГС!CN47+МАКС!CN47</f>
        <v>0</v>
      </c>
      <c r="CO47" s="25">
        <f>КМС!CO47+ИГС!CO47+МАКС!CO47</f>
        <v>0</v>
      </c>
      <c r="CP47" s="24">
        <f>КМС!CP47+ИГС!CP47+МАКС!CP47</f>
        <v>0</v>
      </c>
      <c r="CQ47" s="25">
        <f>КМС!CQ47+ИГС!CQ47+МАКС!CQ47</f>
        <v>0</v>
      </c>
      <c r="CR47" s="24">
        <f>КМС!CR47+ИГС!CR47+МАКС!CR47</f>
        <v>0</v>
      </c>
    </row>
    <row r="48" spans="1:96" ht="15" customHeight="1" x14ac:dyDescent="0.25">
      <c r="A48" s="6" t="s">
        <v>213</v>
      </c>
      <c r="B48" s="8" t="s">
        <v>117</v>
      </c>
      <c r="C48" s="28">
        <v>330421</v>
      </c>
      <c r="D48" s="29" t="s">
        <v>124</v>
      </c>
      <c r="E48" s="29" t="s">
        <v>129</v>
      </c>
      <c r="F48" s="31" t="s">
        <v>125</v>
      </c>
      <c r="G48" s="24">
        <f t="shared" si="68"/>
        <v>15473920.59</v>
      </c>
      <c r="H48" s="24">
        <f t="shared" si="69"/>
        <v>13048208.800000001</v>
      </c>
      <c r="I48" s="25">
        <f t="shared" si="92"/>
        <v>0</v>
      </c>
      <c r="J48" s="24">
        <f t="shared" si="70"/>
        <v>0</v>
      </c>
      <c r="K48" s="25">
        <f t="shared" si="71"/>
        <v>0</v>
      </c>
      <c r="L48" s="24">
        <f t="shared" si="72"/>
        <v>0</v>
      </c>
      <c r="M48" s="25">
        <f t="shared" si="73"/>
        <v>0</v>
      </c>
      <c r="N48" s="24">
        <f t="shared" si="74"/>
        <v>13048208.800000001</v>
      </c>
      <c r="O48" s="25">
        <f t="shared" si="75"/>
        <v>60</v>
      </c>
      <c r="P48" s="24">
        <f t="shared" si="76"/>
        <v>2425711.79</v>
      </c>
      <c r="Q48" s="25">
        <f t="shared" si="77"/>
        <v>0</v>
      </c>
      <c r="R48" s="24">
        <f t="shared" si="67"/>
        <v>0</v>
      </c>
      <c r="S48" s="25">
        <f t="shared" si="78"/>
        <v>0</v>
      </c>
      <c r="T48" s="24">
        <f t="shared" si="79"/>
        <v>0</v>
      </c>
      <c r="U48" s="25">
        <f t="shared" si="80"/>
        <v>0</v>
      </c>
      <c r="V48" s="24">
        <f t="shared" si="81"/>
        <v>0</v>
      </c>
      <c r="W48" s="25">
        <f t="shared" si="82"/>
        <v>0</v>
      </c>
      <c r="X48" s="24">
        <f t="shared" si="83"/>
        <v>0</v>
      </c>
      <c r="Y48" s="24">
        <f t="shared" si="84"/>
        <v>4642176.2</v>
      </c>
      <c r="Z48" s="24">
        <f t="shared" si="85"/>
        <v>3914462.65</v>
      </c>
      <c r="AA48" s="25">
        <f>КМС!AA48+ИГС!AA48+МАКС!AA48</f>
        <v>0</v>
      </c>
      <c r="AB48" s="24">
        <f>КМС!AB48+ИГС!AB48+МАКС!AB48</f>
        <v>0</v>
      </c>
      <c r="AC48" s="25">
        <f>КМС!AC48+ИГС!AC48+МАКС!AC48</f>
        <v>0</v>
      </c>
      <c r="AD48" s="24">
        <f>КМС!AD48+ИГС!AD48+МАКС!AD48</f>
        <v>0</v>
      </c>
      <c r="AE48" s="25">
        <f>КМС!AE48+ИГС!AE48+МАКС!AE48</f>
        <v>0</v>
      </c>
      <c r="AF48" s="24">
        <f>КМС!AF48+ИГС!AF48+МАКС!AF48</f>
        <v>3914462.65</v>
      </c>
      <c r="AG48" s="25">
        <f>КМС!AG48+ИГС!AG48+МАКС!AG48</f>
        <v>18</v>
      </c>
      <c r="AH48" s="24">
        <f>КМС!AH48+ИГС!AH48+МАКС!AH48</f>
        <v>727713.55</v>
      </c>
      <c r="AI48" s="25">
        <f>КМС!AI48+ИГС!AI48+МАКС!AI48</f>
        <v>0</v>
      </c>
      <c r="AJ48" s="24">
        <f>КМС!AJ48+ИГС!AJ48+МАКС!AJ48</f>
        <v>0</v>
      </c>
      <c r="AK48" s="25">
        <f>КМС!AK48+ИГС!AK48+МАКС!AK48</f>
        <v>0</v>
      </c>
      <c r="AL48" s="24">
        <f>КМС!AL48+ИГС!AL48+МАКС!AL48</f>
        <v>0</v>
      </c>
      <c r="AM48" s="25">
        <f>КМС!AM48+ИГС!AM48+МАКС!AM48</f>
        <v>0</v>
      </c>
      <c r="AN48" s="24">
        <f>КМС!AN48+ИГС!AN48+МАКС!AN48</f>
        <v>0</v>
      </c>
      <c r="AO48" s="25">
        <f>КМС!AO48+ИГС!AO48+МАКС!AO48</f>
        <v>0</v>
      </c>
      <c r="AP48" s="24">
        <f>КМС!AP48+ИГС!AP48+МАКС!AP48</f>
        <v>0</v>
      </c>
      <c r="AQ48" s="24">
        <f t="shared" si="86"/>
        <v>3094784.12</v>
      </c>
      <c r="AR48" s="24">
        <f t="shared" si="87"/>
        <v>2609641.7599999998</v>
      </c>
      <c r="AS48" s="25">
        <f>КМС!AS48+ИГС!AS48+МАКС!AS48</f>
        <v>0</v>
      </c>
      <c r="AT48" s="24">
        <f>КМС!AT48+ИГС!AT48+МАКС!AT48</f>
        <v>0</v>
      </c>
      <c r="AU48" s="25">
        <f>КМС!AU48+ИГС!AU48+МАКС!AU48</f>
        <v>0</v>
      </c>
      <c r="AV48" s="24">
        <f>КМС!AV48+ИГС!AV48+МАКС!AV48</f>
        <v>0</v>
      </c>
      <c r="AW48" s="25">
        <f>КМС!AW48+ИГС!AW48+МАКС!AW48</f>
        <v>0</v>
      </c>
      <c r="AX48" s="24">
        <f>КМС!AX48+ИГС!AX48+МАКС!AX48</f>
        <v>2609641.7599999998</v>
      </c>
      <c r="AY48" s="25">
        <f>КМС!AY48+ИГС!AY48+МАКС!AY48</f>
        <v>12</v>
      </c>
      <c r="AZ48" s="24">
        <f>КМС!AZ48+ИГС!AZ48+МАКС!AZ48</f>
        <v>485142.36</v>
      </c>
      <c r="BA48" s="25">
        <f>КМС!BA48+ИГС!BA48+МАКС!BA48</f>
        <v>0</v>
      </c>
      <c r="BB48" s="24">
        <f>КМС!BB48+ИГС!BB48+МАКС!BB48</f>
        <v>0</v>
      </c>
      <c r="BC48" s="25">
        <f>КМС!BC48+ИГС!BC48+МАКС!BC48</f>
        <v>0</v>
      </c>
      <c r="BD48" s="24">
        <f>КМС!BD48+ИГС!BD48+МАКС!BD48</f>
        <v>0</v>
      </c>
      <c r="BE48" s="25">
        <f>КМС!BE48+ИГС!BE48+МАКС!BE48</f>
        <v>0</v>
      </c>
      <c r="BF48" s="24">
        <f>КМС!BF48+ИГС!BF48+МАКС!BF48</f>
        <v>0</v>
      </c>
      <c r="BG48" s="25">
        <f>КМС!BG48+ИГС!BG48+МАКС!BG48</f>
        <v>0</v>
      </c>
      <c r="BH48" s="24">
        <f>КМС!BH48+ИГС!BH48+МАКС!BH48</f>
        <v>0</v>
      </c>
      <c r="BI48" s="24">
        <f t="shared" si="88"/>
        <v>3094784.12</v>
      </c>
      <c r="BJ48" s="24">
        <f t="shared" si="89"/>
        <v>2609641.7599999998</v>
      </c>
      <c r="BK48" s="25">
        <f>КМС!BK48+ИГС!BK48+МАКС!BK48</f>
        <v>0</v>
      </c>
      <c r="BL48" s="24">
        <f>КМС!BL48+ИГС!BL48+МАКС!BL48</f>
        <v>0</v>
      </c>
      <c r="BM48" s="25">
        <f>КМС!BM48+ИГС!BM48+МАКС!BM48</f>
        <v>0</v>
      </c>
      <c r="BN48" s="24">
        <f>КМС!BN48+ИГС!BN48+МАКС!BN48</f>
        <v>0</v>
      </c>
      <c r="BO48" s="25">
        <f>КМС!BO48+ИГС!BO48+МАКС!BO48</f>
        <v>0</v>
      </c>
      <c r="BP48" s="24">
        <f>КМС!BP48+ИГС!BP48+МАКС!BP48</f>
        <v>2609641.7599999998</v>
      </c>
      <c r="BQ48" s="25">
        <f>КМС!BQ48+ИГС!BQ48+МАКС!BQ48</f>
        <v>12</v>
      </c>
      <c r="BR48" s="24">
        <f>КМС!BR48+ИГС!BR48+МАКС!BR48</f>
        <v>485142.36</v>
      </c>
      <c r="BS48" s="25">
        <f>КМС!BS48+ИГС!BS48+МАКС!BS48</f>
        <v>0</v>
      </c>
      <c r="BT48" s="24">
        <f>КМС!BT48+ИГС!BT48+МАКС!BT48</f>
        <v>0</v>
      </c>
      <c r="BU48" s="25">
        <f>КМС!BU48+ИГС!BU48+МАКС!BU48</f>
        <v>0</v>
      </c>
      <c r="BV48" s="24">
        <f>КМС!BV48+ИГС!BV48+МАКС!BV48</f>
        <v>0</v>
      </c>
      <c r="BW48" s="25">
        <f>КМС!BW48+ИГС!BW48+МАКС!BW48</f>
        <v>0</v>
      </c>
      <c r="BX48" s="24">
        <f>КМС!BX48+ИГС!BX48+МАКС!BX48</f>
        <v>0</v>
      </c>
      <c r="BY48" s="25">
        <f>КМС!BY48+ИГС!BY48+МАКС!BY48</f>
        <v>0</v>
      </c>
      <c r="BZ48" s="24">
        <f>КМС!BZ48+ИГС!BZ48+МАКС!BZ48</f>
        <v>0</v>
      </c>
      <c r="CA48" s="24">
        <f t="shared" si="90"/>
        <v>4642176.1500000004</v>
      </c>
      <c r="CB48" s="24">
        <f t="shared" si="91"/>
        <v>3914462.63</v>
      </c>
      <c r="CC48" s="25">
        <f>КМС!CC48+ИГС!CC48+МАКС!CC48</f>
        <v>0</v>
      </c>
      <c r="CD48" s="24">
        <f>КМС!CD48+ИГС!CD48+МАКС!CD48</f>
        <v>0</v>
      </c>
      <c r="CE48" s="25">
        <f>КМС!CE48+ИГС!CE48+МАКС!CE48</f>
        <v>0</v>
      </c>
      <c r="CF48" s="24">
        <f>КМС!CF48+ИГС!CF48+МАКС!CF48</f>
        <v>0</v>
      </c>
      <c r="CG48" s="25">
        <f>КМС!CG48+ИГС!CG48+МАКС!CG48</f>
        <v>0</v>
      </c>
      <c r="CH48" s="24">
        <f>КМС!CH48+ИГС!CH48+МАКС!CH48</f>
        <v>3914462.63</v>
      </c>
      <c r="CI48" s="25">
        <f>КМС!CI48+ИГС!CI48+МАКС!CI48</f>
        <v>18</v>
      </c>
      <c r="CJ48" s="24">
        <f>КМС!CJ48+ИГС!CJ48+МАКС!CJ48</f>
        <v>727713.52</v>
      </c>
      <c r="CK48" s="25">
        <f>КМС!CK48+ИГС!CK48+МАКС!CK48</f>
        <v>0</v>
      </c>
      <c r="CL48" s="24">
        <f>КМС!CL48+ИГС!CL48+МАКС!CL48</f>
        <v>0</v>
      </c>
      <c r="CM48" s="25">
        <f>КМС!CM48+ИГС!CM48+МАКС!CM48</f>
        <v>0</v>
      </c>
      <c r="CN48" s="24">
        <f>КМС!CN48+ИГС!CN48+МАКС!CN48</f>
        <v>0</v>
      </c>
      <c r="CO48" s="25">
        <f>КМС!CO48+ИГС!CO48+МАКС!CO48</f>
        <v>0</v>
      </c>
      <c r="CP48" s="24">
        <f>КМС!CP48+ИГС!CP48+МАКС!CP48</f>
        <v>0</v>
      </c>
      <c r="CQ48" s="25">
        <f>КМС!CQ48+ИГС!CQ48+МАКС!CQ48</f>
        <v>0</v>
      </c>
      <c r="CR48" s="24">
        <f>КМС!CR48+ИГС!CR48+МАКС!CR48</f>
        <v>0</v>
      </c>
    </row>
    <row r="49" spans="1:96" ht="15" customHeight="1" x14ac:dyDescent="0.25">
      <c r="A49" s="6" t="s">
        <v>214</v>
      </c>
      <c r="B49" s="11" t="s">
        <v>130</v>
      </c>
      <c r="C49" s="28">
        <v>330372</v>
      </c>
      <c r="D49" s="29" t="s">
        <v>124</v>
      </c>
      <c r="E49" s="29" t="s">
        <v>129</v>
      </c>
      <c r="F49" s="31" t="s">
        <v>125</v>
      </c>
      <c r="G49" s="24">
        <f t="shared" si="68"/>
        <v>20850270.210000001</v>
      </c>
      <c r="H49" s="24">
        <f t="shared" si="69"/>
        <v>1066026</v>
      </c>
      <c r="I49" s="25">
        <f t="shared" si="92"/>
        <v>0</v>
      </c>
      <c r="J49" s="24">
        <f t="shared" si="70"/>
        <v>0</v>
      </c>
      <c r="K49" s="25">
        <f t="shared" si="71"/>
        <v>0</v>
      </c>
      <c r="L49" s="24">
        <f t="shared" si="72"/>
        <v>0</v>
      </c>
      <c r="M49" s="25">
        <f t="shared" si="73"/>
        <v>0</v>
      </c>
      <c r="N49" s="24">
        <f t="shared" si="74"/>
        <v>1066026</v>
      </c>
      <c r="O49" s="25">
        <f t="shared" si="75"/>
        <v>30</v>
      </c>
      <c r="P49" s="24">
        <f t="shared" si="76"/>
        <v>3997728.21</v>
      </c>
      <c r="Q49" s="25">
        <f t="shared" si="77"/>
        <v>108</v>
      </c>
      <c r="R49" s="24">
        <f t="shared" si="67"/>
        <v>15786516</v>
      </c>
      <c r="S49" s="25">
        <f t="shared" si="78"/>
        <v>0</v>
      </c>
      <c r="T49" s="24">
        <f t="shared" si="79"/>
        <v>0</v>
      </c>
      <c r="U49" s="25">
        <f t="shared" si="80"/>
        <v>108</v>
      </c>
      <c r="V49" s="24">
        <f t="shared" si="81"/>
        <v>15786516</v>
      </c>
      <c r="W49" s="25">
        <f t="shared" si="82"/>
        <v>0</v>
      </c>
      <c r="X49" s="24">
        <f t="shared" si="83"/>
        <v>0</v>
      </c>
      <c r="Y49" s="24">
        <f t="shared" si="84"/>
        <v>6255081.0700000003</v>
      </c>
      <c r="Z49" s="24">
        <f t="shared" si="85"/>
        <v>319807.8</v>
      </c>
      <c r="AA49" s="25">
        <f>КМС!AA49+ИГС!AA49+МАКС!AA49</f>
        <v>0</v>
      </c>
      <c r="AB49" s="24">
        <f>КМС!AB49+ИГС!AB49+МАКС!AB49</f>
        <v>0</v>
      </c>
      <c r="AC49" s="25">
        <f>КМС!AC49+ИГС!AC49+МАКС!AC49</f>
        <v>0</v>
      </c>
      <c r="AD49" s="24">
        <f>КМС!AD49+ИГС!AD49+МАКС!AD49</f>
        <v>0</v>
      </c>
      <c r="AE49" s="25">
        <f>КМС!AE49+ИГС!AE49+МАКС!AE49</f>
        <v>0</v>
      </c>
      <c r="AF49" s="24">
        <f>КМС!AF49+ИГС!AF49+МАКС!AF49</f>
        <v>319807.8</v>
      </c>
      <c r="AG49" s="25">
        <f>КМС!AG49+ИГС!AG49+МАКС!AG49</f>
        <v>8</v>
      </c>
      <c r="AH49" s="24">
        <f>КМС!AH49+ИГС!AH49+МАКС!AH49</f>
        <v>1199318.46</v>
      </c>
      <c r="AI49" s="25">
        <f>КМС!AI49+ИГС!AI49+МАКС!AI49</f>
        <v>32</v>
      </c>
      <c r="AJ49" s="24">
        <f>КМС!AJ49+ИГС!AJ49+МАКС!AJ49</f>
        <v>4735954.8099999996</v>
      </c>
      <c r="AK49" s="25">
        <f>КМС!AK49+ИГС!AK49+МАКС!AK49</f>
        <v>0</v>
      </c>
      <c r="AL49" s="24">
        <f>КМС!AL49+ИГС!AL49+МАКС!AL49</f>
        <v>0</v>
      </c>
      <c r="AM49" s="25">
        <f>КМС!AM49+ИГС!AM49+МАКС!AM49</f>
        <v>32</v>
      </c>
      <c r="AN49" s="24">
        <f>КМС!AN49+ИГС!AN49+МАКС!AN49</f>
        <v>4735954.8099999996</v>
      </c>
      <c r="AO49" s="25">
        <f>КМС!AO49+ИГС!AO49+МАКС!AO49</f>
        <v>0</v>
      </c>
      <c r="AP49" s="24">
        <f>КМС!AP49+ИГС!AP49+МАКС!AP49</f>
        <v>0</v>
      </c>
      <c r="AQ49" s="24">
        <f t="shared" si="86"/>
        <v>4170054.05</v>
      </c>
      <c r="AR49" s="24">
        <f t="shared" si="87"/>
        <v>213205.2</v>
      </c>
      <c r="AS49" s="25">
        <f>КМС!AS49+ИГС!AS49+МАКС!AS49</f>
        <v>0</v>
      </c>
      <c r="AT49" s="24">
        <f>КМС!AT49+ИГС!AT49+МАКС!AT49</f>
        <v>0</v>
      </c>
      <c r="AU49" s="25">
        <f>КМС!AU49+ИГС!AU49+МАКС!AU49</f>
        <v>0</v>
      </c>
      <c r="AV49" s="24">
        <f>КМС!AV49+ИГС!AV49+МАКС!AV49</f>
        <v>0</v>
      </c>
      <c r="AW49" s="25">
        <f>КМС!AW49+ИГС!AW49+МАКС!AW49</f>
        <v>0</v>
      </c>
      <c r="AX49" s="24">
        <f>КМС!AX49+ИГС!AX49+МАКС!AX49</f>
        <v>213205.2</v>
      </c>
      <c r="AY49" s="25">
        <f>КМС!AY49+ИГС!AY49+МАКС!AY49</f>
        <v>7</v>
      </c>
      <c r="AZ49" s="24">
        <f>КМС!AZ49+ИГС!AZ49+МАКС!AZ49</f>
        <v>799545.65</v>
      </c>
      <c r="BA49" s="25">
        <f>КМС!BA49+ИГС!BA49+МАКС!BA49</f>
        <v>22</v>
      </c>
      <c r="BB49" s="24">
        <f>КМС!BB49+ИГС!BB49+МАКС!BB49</f>
        <v>3157303.2</v>
      </c>
      <c r="BC49" s="25">
        <f>КМС!BC49+ИГС!BC49+МАКС!BC49</f>
        <v>0</v>
      </c>
      <c r="BD49" s="24">
        <f>КМС!BD49+ИГС!BD49+МАКС!BD49</f>
        <v>0</v>
      </c>
      <c r="BE49" s="25">
        <f>КМС!BE49+ИГС!BE49+МАКС!BE49</f>
        <v>22</v>
      </c>
      <c r="BF49" s="24">
        <f>КМС!BF49+ИГС!BF49+МАКС!BF49</f>
        <v>3157303.2</v>
      </c>
      <c r="BG49" s="25">
        <f>КМС!BG49+ИГС!BG49+МАКС!BG49</f>
        <v>0</v>
      </c>
      <c r="BH49" s="24">
        <f>КМС!BH49+ИГС!BH49+МАКС!BH49</f>
        <v>0</v>
      </c>
      <c r="BI49" s="24">
        <f t="shared" si="88"/>
        <v>4170054.05</v>
      </c>
      <c r="BJ49" s="24">
        <f t="shared" si="89"/>
        <v>213205.2</v>
      </c>
      <c r="BK49" s="25">
        <f>КМС!BK49+ИГС!BK49+МАКС!BK49</f>
        <v>0</v>
      </c>
      <c r="BL49" s="24">
        <f>КМС!BL49+ИГС!BL49+МАКС!BL49</f>
        <v>0</v>
      </c>
      <c r="BM49" s="25">
        <f>КМС!BM49+ИГС!BM49+МАКС!BM49</f>
        <v>0</v>
      </c>
      <c r="BN49" s="24">
        <f>КМС!BN49+ИГС!BN49+МАКС!BN49</f>
        <v>0</v>
      </c>
      <c r="BO49" s="25">
        <f>КМС!BO49+ИГС!BO49+МАКС!BO49</f>
        <v>0</v>
      </c>
      <c r="BP49" s="24">
        <f>КМС!BP49+ИГС!BP49+МАКС!BP49</f>
        <v>213205.2</v>
      </c>
      <c r="BQ49" s="25">
        <f>КМС!BQ49+ИГС!BQ49+МАКС!BQ49</f>
        <v>7</v>
      </c>
      <c r="BR49" s="24">
        <f>КМС!BR49+ИГС!BR49+МАКС!BR49</f>
        <v>799545.65</v>
      </c>
      <c r="BS49" s="25">
        <f>КМС!BS49+ИГС!BS49+МАКС!BS49</f>
        <v>22</v>
      </c>
      <c r="BT49" s="24">
        <f>КМС!BT49+ИГС!BT49+МАКС!BT49</f>
        <v>3157303.2</v>
      </c>
      <c r="BU49" s="25">
        <f>КМС!BU49+ИГС!BU49+МАКС!BU49</f>
        <v>0</v>
      </c>
      <c r="BV49" s="24">
        <f>КМС!BV49+ИГС!BV49+МАКС!BV49</f>
        <v>0</v>
      </c>
      <c r="BW49" s="25">
        <f>КМС!BW49+ИГС!BW49+МАКС!BW49</f>
        <v>22</v>
      </c>
      <c r="BX49" s="24">
        <f>КМС!BX49+ИГС!BX49+МАКС!BX49</f>
        <v>3157303.2</v>
      </c>
      <c r="BY49" s="25">
        <f>КМС!BY49+ИГС!BY49+МАКС!BY49</f>
        <v>0</v>
      </c>
      <c r="BZ49" s="24">
        <f>КМС!BZ49+ИГС!BZ49+МАКС!BZ49</f>
        <v>0</v>
      </c>
      <c r="CA49" s="24">
        <f t="shared" si="90"/>
        <v>6255081.04</v>
      </c>
      <c r="CB49" s="24">
        <f t="shared" si="91"/>
        <v>319807.8</v>
      </c>
      <c r="CC49" s="25">
        <f>КМС!CC49+ИГС!CC49+МАКС!CC49</f>
        <v>0</v>
      </c>
      <c r="CD49" s="24">
        <f>КМС!CD49+ИГС!CD49+МАКС!CD49</f>
        <v>0</v>
      </c>
      <c r="CE49" s="25">
        <f>КМС!CE49+ИГС!CE49+МАКС!CE49</f>
        <v>0</v>
      </c>
      <c r="CF49" s="24">
        <f>КМС!CF49+ИГС!CF49+МАКС!CF49</f>
        <v>0</v>
      </c>
      <c r="CG49" s="25">
        <f>КМС!CG49+ИГС!CG49+МАКС!CG49</f>
        <v>0</v>
      </c>
      <c r="CH49" s="24">
        <f>КМС!CH49+ИГС!CH49+МАКС!CH49</f>
        <v>319807.8</v>
      </c>
      <c r="CI49" s="25">
        <f>КМС!CI49+ИГС!CI49+МАКС!CI49</f>
        <v>8</v>
      </c>
      <c r="CJ49" s="24">
        <f>КМС!CJ49+ИГС!CJ49+МАКС!CJ49</f>
        <v>1199318.45</v>
      </c>
      <c r="CK49" s="25">
        <f>КМС!CK49+ИГС!CK49+МАКС!CK49</f>
        <v>32</v>
      </c>
      <c r="CL49" s="24">
        <f>КМС!CL49+ИГС!CL49+МАКС!CL49</f>
        <v>4735954.79</v>
      </c>
      <c r="CM49" s="25">
        <f>КМС!CM49+ИГС!CM49+МАКС!CM49</f>
        <v>0</v>
      </c>
      <c r="CN49" s="24">
        <f>КМС!CN49+ИГС!CN49+МАКС!CN49</f>
        <v>0</v>
      </c>
      <c r="CO49" s="25">
        <f>КМС!CO49+ИГС!CO49+МАКС!CO49</f>
        <v>32</v>
      </c>
      <c r="CP49" s="24">
        <f>КМС!CP49+ИГС!CP49+МАКС!CP49</f>
        <v>4735954.79</v>
      </c>
      <c r="CQ49" s="25">
        <f>КМС!CQ49+ИГС!CQ49+МАКС!CQ49</f>
        <v>0</v>
      </c>
      <c r="CR49" s="24">
        <f>КМС!CR49+ИГС!CR49+МАКС!CR49</f>
        <v>0</v>
      </c>
    </row>
    <row r="50" spans="1:96" ht="15" customHeight="1" x14ac:dyDescent="0.25">
      <c r="A50" s="6" t="s">
        <v>215</v>
      </c>
      <c r="B50" s="8" t="s">
        <v>131</v>
      </c>
      <c r="C50" s="28">
        <v>330425</v>
      </c>
      <c r="D50" s="29" t="s">
        <v>124</v>
      </c>
      <c r="E50" s="29" t="s">
        <v>129</v>
      </c>
      <c r="F50" s="31" t="s">
        <v>125</v>
      </c>
      <c r="G50" s="24">
        <f t="shared" si="68"/>
        <v>13120106</v>
      </c>
      <c r="H50" s="24">
        <f t="shared" si="69"/>
        <v>13120106</v>
      </c>
      <c r="I50" s="25">
        <f t="shared" si="92"/>
        <v>0</v>
      </c>
      <c r="J50" s="24">
        <f t="shared" si="70"/>
        <v>0</v>
      </c>
      <c r="K50" s="25">
        <f t="shared" si="71"/>
        <v>0</v>
      </c>
      <c r="L50" s="24">
        <f t="shared" si="72"/>
        <v>0</v>
      </c>
      <c r="M50" s="25">
        <f t="shared" si="73"/>
        <v>0</v>
      </c>
      <c r="N50" s="24">
        <f t="shared" si="74"/>
        <v>13120106</v>
      </c>
      <c r="O50" s="25">
        <f t="shared" si="75"/>
        <v>0</v>
      </c>
      <c r="P50" s="24">
        <f t="shared" si="76"/>
        <v>0</v>
      </c>
      <c r="Q50" s="25">
        <f t="shared" si="77"/>
        <v>0</v>
      </c>
      <c r="R50" s="24">
        <f t="shared" si="67"/>
        <v>0</v>
      </c>
      <c r="S50" s="25">
        <f t="shared" si="78"/>
        <v>0</v>
      </c>
      <c r="T50" s="24">
        <f t="shared" si="79"/>
        <v>0</v>
      </c>
      <c r="U50" s="25">
        <f t="shared" si="80"/>
        <v>0</v>
      </c>
      <c r="V50" s="24">
        <f t="shared" si="81"/>
        <v>0</v>
      </c>
      <c r="W50" s="25">
        <f t="shared" si="82"/>
        <v>0</v>
      </c>
      <c r="X50" s="24">
        <f t="shared" si="83"/>
        <v>0</v>
      </c>
      <c r="Y50" s="24">
        <f t="shared" si="84"/>
        <v>12192663.380000001</v>
      </c>
      <c r="Z50" s="24">
        <f t="shared" si="85"/>
        <v>12192663.380000001</v>
      </c>
      <c r="AA50" s="25">
        <f>КМС!AA50+ИГС!AA50+МАКС!AA50</f>
        <v>0</v>
      </c>
      <c r="AB50" s="24">
        <f>КМС!AB50+ИГС!AB50+МАКС!AB50</f>
        <v>0</v>
      </c>
      <c r="AC50" s="25">
        <f>КМС!AC50+ИГС!AC50+МАКС!AC50</f>
        <v>0</v>
      </c>
      <c r="AD50" s="24">
        <f>КМС!AD50+ИГС!AD50+МАКС!AD50</f>
        <v>0</v>
      </c>
      <c r="AE50" s="25">
        <f>КМС!AE50+ИГС!AE50+МАКС!AE50</f>
        <v>0</v>
      </c>
      <c r="AF50" s="24">
        <f>КМС!AF50+ИГС!AF50+МАКС!AF50</f>
        <v>12192663.380000001</v>
      </c>
      <c r="AG50" s="25">
        <f>КМС!AG50+ИГС!AG50+МАКС!AG50</f>
        <v>0</v>
      </c>
      <c r="AH50" s="24">
        <f>КМС!AH50+ИГС!AH50+МАКС!AH50</f>
        <v>0</v>
      </c>
      <c r="AI50" s="25">
        <f>КМС!AI50+ИГС!AI50+МАКС!AI50</f>
        <v>0</v>
      </c>
      <c r="AJ50" s="24">
        <f>КМС!AJ50+ИГС!AJ50+МАКС!AJ50</f>
        <v>0</v>
      </c>
      <c r="AK50" s="25">
        <f>КМС!AK50+ИГС!AK50+МАКС!AK50</f>
        <v>0</v>
      </c>
      <c r="AL50" s="24">
        <f>КМС!AL50+ИГС!AL50+МАКС!AL50</f>
        <v>0</v>
      </c>
      <c r="AM50" s="25">
        <f>КМС!AM50+ИГС!AM50+МАКС!AM50</f>
        <v>0</v>
      </c>
      <c r="AN50" s="24">
        <f>КМС!AN50+ИГС!AN50+МАКС!AN50</f>
        <v>0</v>
      </c>
      <c r="AO50" s="25">
        <f>КМС!AO50+ИГС!AO50+МАКС!AO50</f>
        <v>0</v>
      </c>
      <c r="AP50" s="24">
        <f>КМС!AP50+ИГС!AP50+МАКС!AP50</f>
        <v>0</v>
      </c>
      <c r="AQ50" s="24">
        <f t="shared" si="86"/>
        <v>362448.84</v>
      </c>
      <c r="AR50" s="24">
        <f t="shared" si="87"/>
        <v>362448.84</v>
      </c>
      <c r="AS50" s="25">
        <f>КМС!AS50+ИГС!AS50+МАКС!AS50</f>
        <v>0</v>
      </c>
      <c r="AT50" s="24">
        <f>КМС!AT50+ИГС!AT50+МАКС!AT50</f>
        <v>0</v>
      </c>
      <c r="AU50" s="25">
        <f>КМС!AU50+ИГС!AU50+МАКС!AU50</f>
        <v>0</v>
      </c>
      <c r="AV50" s="24">
        <f>КМС!AV50+ИГС!AV50+МАКС!AV50</f>
        <v>0</v>
      </c>
      <c r="AW50" s="25">
        <f>КМС!AW50+ИГС!AW50+МАКС!AW50</f>
        <v>0</v>
      </c>
      <c r="AX50" s="24">
        <f>КМС!AX50+ИГС!AX50+МАКС!AX50</f>
        <v>362448.84</v>
      </c>
      <c r="AY50" s="25">
        <f>КМС!AY50+ИГС!AY50+МАКС!AY50</f>
        <v>0</v>
      </c>
      <c r="AZ50" s="24">
        <f>КМС!AZ50+ИГС!AZ50+МАКС!AZ50</f>
        <v>0</v>
      </c>
      <c r="BA50" s="25">
        <f>КМС!BA50+ИГС!BA50+МАКС!BA50</f>
        <v>0</v>
      </c>
      <c r="BB50" s="24">
        <f>КМС!BB50+ИГС!BB50+МАКС!BB50</f>
        <v>0</v>
      </c>
      <c r="BC50" s="25">
        <f>КМС!BC50+ИГС!BC50+МАКС!BC50</f>
        <v>0</v>
      </c>
      <c r="BD50" s="24">
        <f>КМС!BD50+ИГС!BD50+МАКС!BD50</f>
        <v>0</v>
      </c>
      <c r="BE50" s="25">
        <f>КМС!BE50+ИГС!BE50+МАКС!BE50</f>
        <v>0</v>
      </c>
      <c r="BF50" s="24">
        <f>КМС!BF50+ИГС!BF50+МАКС!BF50</f>
        <v>0</v>
      </c>
      <c r="BG50" s="25">
        <f>КМС!BG50+ИГС!BG50+МАКС!BG50</f>
        <v>0</v>
      </c>
      <c r="BH50" s="24">
        <f>КМС!BH50+ИГС!BH50+МАКС!BH50</f>
        <v>0</v>
      </c>
      <c r="BI50" s="24">
        <f t="shared" si="88"/>
        <v>405089.88</v>
      </c>
      <c r="BJ50" s="24">
        <f t="shared" si="89"/>
        <v>405089.88</v>
      </c>
      <c r="BK50" s="25">
        <f>КМС!BK50+ИГС!BK50+МАКС!BK50</f>
        <v>0</v>
      </c>
      <c r="BL50" s="24">
        <f>КМС!BL50+ИГС!BL50+МАКС!BL50</f>
        <v>0</v>
      </c>
      <c r="BM50" s="25">
        <f>КМС!BM50+ИГС!BM50+МАКС!BM50</f>
        <v>0</v>
      </c>
      <c r="BN50" s="24">
        <f>КМС!BN50+ИГС!BN50+МАКС!BN50</f>
        <v>0</v>
      </c>
      <c r="BO50" s="25">
        <f>КМС!BO50+ИГС!BO50+МАКС!BO50</f>
        <v>0</v>
      </c>
      <c r="BP50" s="24">
        <f>КМС!BP50+ИГС!BP50+МАКС!BP50</f>
        <v>405089.88</v>
      </c>
      <c r="BQ50" s="25">
        <f>КМС!BQ50+ИГС!BQ50+МАКС!BQ50</f>
        <v>0</v>
      </c>
      <c r="BR50" s="24">
        <f>КМС!BR50+ИГС!BR50+МАКС!BR50</f>
        <v>0</v>
      </c>
      <c r="BS50" s="25">
        <f>КМС!BS50+ИГС!BS50+МАКС!BS50</f>
        <v>0</v>
      </c>
      <c r="BT50" s="24">
        <f>КМС!BT50+ИГС!BT50+МАКС!BT50</f>
        <v>0</v>
      </c>
      <c r="BU50" s="25">
        <f>КМС!BU50+ИГС!BU50+МАКС!BU50</f>
        <v>0</v>
      </c>
      <c r="BV50" s="24">
        <f>КМС!BV50+ИГС!BV50+МАКС!BV50</f>
        <v>0</v>
      </c>
      <c r="BW50" s="25">
        <f>КМС!BW50+ИГС!BW50+МАКС!BW50</f>
        <v>0</v>
      </c>
      <c r="BX50" s="24">
        <f>КМС!BX50+ИГС!BX50+МАКС!BX50</f>
        <v>0</v>
      </c>
      <c r="BY50" s="25">
        <f>КМС!BY50+ИГС!BY50+МАКС!BY50</f>
        <v>0</v>
      </c>
      <c r="BZ50" s="24">
        <f>КМС!BZ50+ИГС!BZ50+МАКС!BZ50</f>
        <v>0</v>
      </c>
      <c r="CA50" s="24">
        <f t="shared" si="90"/>
        <v>159903.9</v>
      </c>
      <c r="CB50" s="24">
        <f t="shared" si="91"/>
        <v>159903.9</v>
      </c>
      <c r="CC50" s="25">
        <f>КМС!CC50+ИГС!CC50+МАКС!CC50</f>
        <v>0</v>
      </c>
      <c r="CD50" s="24">
        <f>КМС!CD50+ИГС!CD50+МАКС!CD50</f>
        <v>0</v>
      </c>
      <c r="CE50" s="25">
        <f>КМС!CE50+ИГС!CE50+МАКС!CE50</f>
        <v>0</v>
      </c>
      <c r="CF50" s="24">
        <f>КМС!CF50+ИГС!CF50+МАКС!CF50</f>
        <v>0</v>
      </c>
      <c r="CG50" s="25">
        <f>КМС!CG50+ИГС!CG50+МАКС!CG50</f>
        <v>0</v>
      </c>
      <c r="CH50" s="24">
        <f>КМС!CH50+ИГС!CH50+МАКС!CH50</f>
        <v>159903.9</v>
      </c>
      <c r="CI50" s="25">
        <f>КМС!CI50+ИГС!CI50+МАКС!CI50</f>
        <v>0</v>
      </c>
      <c r="CJ50" s="24">
        <f>КМС!CJ50+ИГС!CJ50+МАКС!CJ50</f>
        <v>0</v>
      </c>
      <c r="CK50" s="25">
        <f>КМС!CK50+ИГС!CK50+МАКС!CK50</f>
        <v>0</v>
      </c>
      <c r="CL50" s="24">
        <f>КМС!CL50+ИГС!CL50+МАКС!CL50</f>
        <v>0</v>
      </c>
      <c r="CM50" s="25">
        <f>КМС!CM50+ИГС!CM50+МАКС!CM50</f>
        <v>0</v>
      </c>
      <c r="CN50" s="24">
        <f>КМС!CN50+ИГС!CN50+МАКС!CN50</f>
        <v>0</v>
      </c>
      <c r="CO50" s="25">
        <f>КМС!CO50+ИГС!CO50+МАКС!CO50</f>
        <v>0</v>
      </c>
      <c r="CP50" s="24">
        <f>КМС!CP50+ИГС!CP50+МАКС!CP50</f>
        <v>0</v>
      </c>
      <c r="CQ50" s="25">
        <f>КМС!CQ50+ИГС!CQ50+МАКС!CQ50</f>
        <v>0</v>
      </c>
      <c r="CR50" s="24">
        <f>КМС!CR50+ИГС!CR50+МАКС!CR50</f>
        <v>0</v>
      </c>
    </row>
    <row r="51" spans="1:96" x14ac:dyDescent="0.25">
      <c r="A51" s="6"/>
      <c r="B51" s="5" t="s">
        <v>20</v>
      </c>
      <c r="C51" s="28"/>
      <c r="D51" s="29"/>
      <c r="E51" s="30" t="s">
        <v>123</v>
      </c>
      <c r="F51" s="31"/>
      <c r="G51" s="24">
        <f t="shared" si="68"/>
        <v>0</v>
      </c>
      <c r="H51" s="24">
        <f t="shared" si="69"/>
        <v>0</v>
      </c>
      <c r="I51" s="25">
        <f t="shared" si="92"/>
        <v>0</v>
      </c>
      <c r="J51" s="24">
        <f t="shared" si="70"/>
        <v>0</v>
      </c>
      <c r="K51" s="25">
        <f t="shared" si="71"/>
        <v>0</v>
      </c>
      <c r="L51" s="24">
        <f t="shared" si="72"/>
        <v>0</v>
      </c>
      <c r="M51" s="25">
        <f t="shared" si="73"/>
        <v>0</v>
      </c>
      <c r="N51" s="24">
        <f t="shared" si="74"/>
        <v>0</v>
      </c>
      <c r="O51" s="25">
        <f t="shared" si="75"/>
        <v>0</v>
      </c>
      <c r="P51" s="24">
        <f t="shared" si="76"/>
        <v>0</v>
      </c>
      <c r="Q51" s="25">
        <f t="shared" si="77"/>
        <v>0</v>
      </c>
      <c r="R51" s="24">
        <f t="shared" si="67"/>
        <v>0</v>
      </c>
      <c r="S51" s="25">
        <f t="shared" si="78"/>
        <v>0</v>
      </c>
      <c r="T51" s="24">
        <f t="shared" si="79"/>
        <v>0</v>
      </c>
      <c r="U51" s="25">
        <f t="shared" si="80"/>
        <v>0</v>
      </c>
      <c r="V51" s="24">
        <f t="shared" si="81"/>
        <v>0</v>
      </c>
      <c r="W51" s="25">
        <f t="shared" si="82"/>
        <v>0</v>
      </c>
      <c r="X51" s="24">
        <f t="shared" si="83"/>
        <v>0</v>
      </c>
      <c r="Y51" s="24">
        <f t="shared" si="84"/>
        <v>0</v>
      </c>
      <c r="Z51" s="24">
        <f t="shared" si="85"/>
        <v>0</v>
      </c>
      <c r="AA51" s="25">
        <f>КМС!AA51+ИГС!AA51+МАКС!AA51</f>
        <v>0</v>
      </c>
      <c r="AB51" s="24">
        <f>КМС!AB51+ИГС!AB51+МАКС!AB51</f>
        <v>0</v>
      </c>
      <c r="AC51" s="25">
        <f>КМС!AC51+ИГС!AC51+МАКС!AC51</f>
        <v>0</v>
      </c>
      <c r="AD51" s="24">
        <f>КМС!AD51+ИГС!AD51+МАКС!AD51</f>
        <v>0</v>
      </c>
      <c r="AE51" s="25">
        <f>КМС!AE51+ИГС!AE51+МАКС!AE51</f>
        <v>0</v>
      </c>
      <c r="AF51" s="24">
        <f>КМС!AF51+ИГС!AF51+МАКС!AF51</f>
        <v>0</v>
      </c>
      <c r="AG51" s="25">
        <f>КМС!AG51+ИГС!AG51+МАКС!AG51</f>
        <v>0</v>
      </c>
      <c r="AH51" s="24">
        <f>КМС!AH51+ИГС!AH51+МАКС!AH51</f>
        <v>0</v>
      </c>
      <c r="AI51" s="25">
        <f>КМС!AI51+ИГС!AI51+МАКС!AI51</f>
        <v>0</v>
      </c>
      <c r="AJ51" s="24">
        <f>КМС!AJ51+ИГС!AJ51+МАКС!AJ51</f>
        <v>0</v>
      </c>
      <c r="AK51" s="25">
        <f>КМС!AK51+ИГС!AK51+МАКС!AK51</f>
        <v>0</v>
      </c>
      <c r="AL51" s="24">
        <f>КМС!AL51+ИГС!AL51+МАКС!AL51</f>
        <v>0</v>
      </c>
      <c r="AM51" s="25">
        <f>КМС!AM51+ИГС!AM51+МАКС!AM51</f>
        <v>0</v>
      </c>
      <c r="AN51" s="24">
        <f>КМС!AN51+ИГС!AN51+МАКС!AN51</f>
        <v>0</v>
      </c>
      <c r="AO51" s="25">
        <f>КМС!AO51+ИГС!AO51+МАКС!AO51</f>
        <v>0</v>
      </c>
      <c r="AP51" s="24">
        <f>КМС!AP51+ИГС!AP51+МАКС!AP51</f>
        <v>0</v>
      </c>
      <c r="AQ51" s="24">
        <f t="shared" si="86"/>
        <v>0</v>
      </c>
      <c r="AR51" s="24">
        <f t="shared" si="87"/>
        <v>0</v>
      </c>
      <c r="AS51" s="25">
        <f>КМС!AS51+ИГС!AS51+МАКС!AS51</f>
        <v>0</v>
      </c>
      <c r="AT51" s="24">
        <f>КМС!AT51+ИГС!AT51+МАКС!AT51</f>
        <v>0</v>
      </c>
      <c r="AU51" s="25">
        <f>КМС!AU51+ИГС!AU51+МАКС!AU51</f>
        <v>0</v>
      </c>
      <c r="AV51" s="24">
        <f>КМС!AV51+ИГС!AV51+МАКС!AV51</f>
        <v>0</v>
      </c>
      <c r="AW51" s="25">
        <f>КМС!AW51+ИГС!AW51+МАКС!AW51</f>
        <v>0</v>
      </c>
      <c r="AX51" s="24">
        <f>КМС!AX51+ИГС!AX51+МАКС!AX51</f>
        <v>0</v>
      </c>
      <c r="AY51" s="25">
        <f>КМС!AY51+ИГС!AY51+МАКС!AY51</f>
        <v>0</v>
      </c>
      <c r="AZ51" s="24">
        <f>КМС!AZ51+ИГС!AZ51+МАКС!AZ51</f>
        <v>0</v>
      </c>
      <c r="BA51" s="25">
        <f>КМС!BA51+ИГС!BA51+МАКС!BA51</f>
        <v>0</v>
      </c>
      <c r="BB51" s="24">
        <f>КМС!BB51+ИГС!BB51+МАКС!BB51</f>
        <v>0</v>
      </c>
      <c r="BC51" s="25">
        <f>КМС!BC51+ИГС!BC51+МАКС!BC51</f>
        <v>0</v>
      </c>
      <c r="BD51" s="24">
        <f>КМС!BD51+ИГС!BD51+МАКС!BD51</f>
        <v>0</v>
      </c>
      <c r="BE51" s="25">
        <f>КМС!BE51+ИГС!BE51+МАКС!BE51</f>
        <v>0</v>
      </c>
      <c r="BF51" s="24">
        <f>КМС!BF51+ИГС!BF51+МАКС!BF51</f>
        <v>0</v>
      </c>
      <c r="BG51" s="25">
        <f>КМС!BG51+ИГС!BG51+МАКС!BG51</f>
        <v>0</v>
      </c>
      <c r="BH51" s="24">
        <f>КМС!BH51+ИГС!BH51+МАКС!BH51</f>
        <v>0</v>
      </c>
      <c r="BI51" s="24">
        <f t="shared" si="88"/>
        <v>0</v>
      </c>
      <c r="BJ51" s="24">
        <f t="shared" si="89"/>
        <v>0</v>
      </c>
      <c r="BK51" s="25">
        <f>КМС!BK51+ИГС!BK51+МАКС!BK51</f>
        <v>0</v>
      </c>
      <c r="BL51" s="24">
        <f>КМС!BL51+ИГС!BL51+МАКС!BL51</f>
        <v>0</v>
      </c>
      <c r="BM51" s="25">
        <f>КМС!BM51+ИГС!BM51+МАКС!BM51</f>
        <v>0</v>
      </c>
      <c r="BN51" s="24">
        <f>КМС!BN51+ИГС!BN51+МАКС!BN51</f>
        <v>0</v>
      </c>
      <c r="BO51" s="25">
        <f>КМС!BO51+ИГС!BO51+МАКС!BO51</f>
        <v>0</v>
      </c>
      <c r="BP51" s="24">
        <f>КМС!BP51+ИГС!BP51+МАКС!BP51</f>
        <v>0</v>
      </c>
      <c r="BQ51" s="25">
        <f>КМС!BQ51+ИГС!BQ51+МАКС!BQ51</f>
        <v>0</v>
      </c>
      <c r="BR51" s="24">
        <f>КМС!BR51+ИГС!BR51+МАКС!BR51</f>
        <v>0</v>
      </c>
      <c r="BS51" s="25">
        <f>КМС!BS51+ИГС!BS51+МАКС!BS51</f>
        <v>0</v>
      </c>
      <c r="BT51" s="24">
        <f>КМС!BT51+ИГС!BT51+МАКС!BT51</f>
        <v>0</v>
      </c>
      <c r="BU51" s="25">
        <f>КМС!BU51+ИГС!BU51+МАКС!BU51</f>
        <v>0</v>
      </c>
      <c r="BV51" s="24">
        <f>КМС!BV51+ИГС!BV51+МАКС!BV51</f>
        <v>0</v>
      </c>
      <c r="BW51" s="25">
        <f>КМС!BW51+ИГС!BW51+МАКС!BW51</f>
        <v>0</v>
      </c>
      <c r="BX51" s="24">
        <f>КМС!BX51+ИГС!BX51+МАКС!BX51</f>
        <v>0</v>
      </c>
      <c r="BY51" s="25">
        <f>КМС!BY51+ИГС!BY51+МАКС!BY51</f>
        <v>0</v>
      </c>
      <c r="BZ51" s="24">
        <f>КМС!BZ51+ИГС!BZ51+МАКС!BZ51</f>
        <v>0</v>
      </c>
      <c r="CA51" s="24">
        <f t="shared" si="90"/>
        <v>0</v>
      </c>
      <c r="CB51" s="24">
        <f t="shared" si="91"/>
        <v>0</v>
      </c>
      <c r="CC51" s="25">
        <f>КМС!CC51+ИГС!CC51+МАКС!CC51</f>
        <v>0</v>
      </c>
      <c r="CD51" s="24">
        <f>КМС!CD51+ИГС!CD51+МАКС!CD51</f>
        <v>0</v>
      </c>
      <c r="CE51" s="25">
        <f>КМС!CE51+ИГС!CE51+МАКС!CE51</f>
        <v>0</v>
      </c>
      <c r="CF51" s="24">
        <f>КМС!CF51+ИГС!CF51+МАКС!CF51</f>
        <v>0</v>
      </c>
      <c r="CG51" s="25">
        <f>КМС!CG51+ИГС!CG51+МАКС!CG51</f>
        <v>0</v>
      </c>
      <c r="CH51" s="24">
        <f>КМС!CH51+ИГС!CH51+МАКС!CH51</f>
        <v>0</v>
      </c>
      <c r="CI51" s="25">
        <f>КМС!CI51+ИГС!CI51+МАКС!CI51</f>
        <v>0</v>
      </c>
      <c r="CJ51" s="24">
        <f>КМС!CJ51+ИГС!CJ51+МАКС!CJ51</f>
        <v>0</v>
      </c>
      <c r="CK51" s="25">
        <f>КМС!CK51+ИГС!CK51+МАКС!CK51</f>
        <v>0</v>
      </c>
      <c r="CL51" s="24">
        <f>КМС!CL51+ИГС!CL51+МАКС!CL51</f>
        <v>0</v>
      </c>
      <c r="CM51" s="25">
        <f>КМС!CM51+ИГС!CM51+МАКС!CM51</f>
        <v>0</v>
      </c>
      <c r="CN51" s="24">
        <f>КМС!CN51+ИГС!CN51+МАКС!CN51</f>
        <v>0</v>
      </c>
      <c r="CO51" s="25">
        <f>КМС!CO51+ИГС!CO51+МАКС!CO51</f>
        <v>0</v>
      </c>
      <c r="CP51" s="24">
        <f>КМС!CP51+ИГС!CP51+МАКС!CP51</f>
        <v>0</v>
      </c>
      <c r="CQ51" s="25">
        <f>КМС!CQ51+ИГС!CQ51+МАКС!CQ51</f>
        <v>0</v>
      </c>
      <c r="CR51" s="24">
        <f>КМС!CR51+ИГС!CR51+МАКС!CR51</f>
        <v>0</v>
      </c>
    </row>
    <row r="52" spans="1:96" ht="15" customHeight="1" x14ac:dyDescent="0.25">
      <c r="A52" s="6" t="s">
        <v>216</v>
      </c>
      <c r="B52" s="8" t="s">
        <v>21</v>
      </c>
      <c r="C52" s="28">
        <v>330110</v>
      </c>
      <c r="D52" s="29" t="s">
        <v>124</v>
      </c>
      <c r="E52" s="29" t="s">
        <v>123</v>
      </c>
      <c r="F52" s="31" t="s">
        <v>125</v>
      </c>
      <c r="G52" s="24">
        <f t="shared" si="68"/>
        <v>92510237.329999998</v>
      </c>
      <c r="H52" s="24">
        <f t="shared" si="69"/>
        <v>64729585.869999997</v>
      </c>
      <c r="I52" s="25">
        <f t="shared" si="92"/>
        <v>48327</v>
      </c>
      <c r="J52" s="24">
        <f t="shared" si="70"/>
        <v>29232941.52</v>
      </c>
      <c r="K52" s="25">
        <f t="shared" si="71"/>
        <v>5255</v>
      </c>
      <c r="L52" s="24">
        <f t="shared" si="72"/>
        <v>3181772.33</v>
      </c>
      <c r="M52" s="25">
        <f t="shared" si="73"/>
        <v>19596</v>
      </c>
      <c r="N52" s="24">
        <f t="shared" si="74"/>
        <v>32314872.02</v>
      </c>
      <c r="O52" s="25">
        <f t="shared" si="75"/>
        <v>598</v>
      </c>
      <c r="P52" s="24">
        <f t="shared" si="76"/>
        <v>5783553.75</v>
      </c>
      <c r="Q52" s="25">
        <f t="shared" si="77"/>
        <v>462</v>
      </c>
      <c r="R52" s="24">
        <f t="shared" si="67"/>
        <v>9629200.2699999996</v>
      </c>
      <c r="S52" s="25">
        <f t="shared" si="78"/>
        <v>0</v>
      </c>
      <c r="T52" s="24">
        <f t="shared" si="79"/>
        <v>0</v>
      </c>
      <c r="U52" s="25">
        <f t="shared" si="80"/>
        <v>0</v>
      </c>
      <c r="V52" s="24">
        <f t="shared" si="81"/>
        <v>0</v>
      </c>
      <c r="W52" s="25">
        <f t="shared" si="82"/>
        <v>4846</v>
      </c>
      <c r="X52" s="24">
        <f t="shared" si="83"/>
        <v>12367897.439999999</v>
      </c>
      <c r="Y52" s="24">
        <f t="shared" si="84"/>
        <v>24552803.170000002</v>
      </c>
      <c r="Z52" s="24">
        <f t="shared" si="85"/>
        <v>16841037.239999998</v>
      </c>
      <c r="AA52" s="25">
        <f>КМС!AA52+ИГС!AA52+МАКС!AA52</f>
        <v>13423</v>
      </c>
      <c r="AB52" s="24">
        <f>КМС!AB52+ИГС!AB52+МАКС!AB52</f>
        <v>7455184.8099999996</v>
      </c>
      <c r="AC52" s="25">
        <f>КМС!AC52+ИГС!AC52+МАКС!AC52</f>
        <v>1460</v>
      </c>
      <c r="AD52" s="24">
        <f>КМС!AD52+ИГС!AD52+МАКС!AD52</f>
        <v>954531.7</v>
      </c>
      <c r="AE52" s="25">
        <f>КМС!AE52+ИГС!AE52+МАКС!AE52</f>
        <v>5879</v>
      </c>
      <c r="AF52" s="24">
        <f>КМС!AF52+ИГС!AF52+МАКС!AF52</f>
        <v>8431320.7300000004</v>
      </c>
      <c r="AG52" s="25">
        <f>КМС!AG52+ИГС!AG52+МАКС!AG52</f>
        <v>180</v>
      </c>
      <c r="AH52" s="24">
        <f>КМС!AH52+ИГС!AH52+МАКС!AH52</f>
        <v>1743163.1</v>
      </c>
      <c r="AI52" s="25">
        <f>КМС!AI52+ИГС!AI52+МАКС!AI52</f>
        <v>139</v>
      </c>
      <c r="AJ52" s="24">
        <f>КМС!AJ52+ИГС!AJ52+МАКС!AJ52</f>
        <v>2888760.08</v>
      </c>
      <c r="AK52" s="25">
        <f>КМС!AK52+ИГС!AK52+МАКС!AK52</f>
        <v>0</v>
      </c>
      <c r="AL52" s="24">
        <f>КМС!AL52+ИГС!AL52+МАКС!AL52</f>
        <v>0</v>
      </c>
      <c r="AM52" s="25">
        <f>КМС!AM52+ИГС!AM52+МАКС!AM52</f>
        <v>0</v>
      </c>
      <c r="AN52" s="24">
        <f>КМС!AN52+ИГС!AN52+МАКС!AN52</f>
        <v>0</v>
      </c>
      <c r="AO52" s="25">
        <f>КМС!AO52+ИГС!AO52+МАКС!AO52</f>
        <v>1212</v>
      </c>
      <c r="AP52" s="24">
        <f>КМС!AP52+ИГС!AP52+МАКС!AP52</f>
        <v>3079842.75</v>
      </c>
      <c r="AQ52" s="24">
        <f t="shared" si="86"/>
        <v>21683835.850000001</v>
      </c>
      <c r="AR52" s="24">
        <f t="shared" si="87"/>
        <v>15523755.710000001</v>
      </c>
      <c r="AS52" s="25">
        <f>КМС!AS52+ИГС!AS52+МАКС!AS52</f>
        <v>9665</v>
      </c>
      <c r="AT52" s="24">
        <f>КМС!AT52+ИГС!AT52+МАКС!AT52</f>
        <v>7161285.9500000002</v>
      </c>
      <c r="AU52" s="25">
        <f>КМС!AU52+ИГС!AU52+МАКС!AU52</f>
        <v>1169</v>
      </c>
      <c r="AV52" s="24">
        <f>КМС!AV52+ИГС!AV52+МАКС!AV52</f>
        <v>636354.47</v>
      </c>
      <c r="AW52" s="25">
        <f>КМС!AW52+ИГС!AW52+МАКС!AW52</f>
        <v>3919</v>
      </c>
      <c r="AX52" s="24">
        <f>КМС!AX52+ИГС!AX52+МАКС!AX52</f>
        <v>7726115.29</v>
      </c>
      <c r="AY52" s="25">
        <f>КМС!AY52+ИГС!AY52+МАКС!AY52</f>
        <v>120</v>
      </c>
      <c r="AZ52" s="24">
        <f>КМС!AZ52+ИГС!AZ52+МАКС!AZ52</f>
        <v>1154397.33</v>
      </c>
      <c r="BA52" s="25">
        <f>КМС!BA52+ИГС!BA52+МАКС!BA52</f>
        <v>92</v>
      </c>
      <c r="BB52" s="24">
        <f>КМС!BB52+ИГС!BB52+МАКС!BB52</f>
        <v>1925840.06</v>
      </c>
      <c r="BC52" s="25">
        <f>КМС!BC52+ИГС!BC52+МАКС!BC52</f>
        <v>0</v>
      </c>
      <c r="BD52" s="24">
        <f>КМС!BD52+ИГС!BD52+МАКС!BD52</f>
        <v>0</v>
      </c>
      <c r="BE52" s="25">
        <f>КМС!BE52+ИГС!BE52+МАКС!BE52</f>
        <v>0</v>
      </c>
      <c r="BF52" s="24">
        <f>КМС!BF52+ИГС!BF52+МАКС!BF52</f>
        <v>0</v>
      </c>
      <c r="BG52" s="25">
        <f>КМС!BG52+ИГС!BG52+МАКС!BG52</f>
        <v>1212</v>
      </c>
      <c r="BH52" s="24">
        <f>КМС!BH52+ИГС!BH52+МАКС!BH52</f>
        <v>3079842.75</v>
      </c>
      <c r="BI52" s="24">
        <f t="shared" si="88"/>
        <v>21683835.850000001</v>
      </c>
      <c r="BJ52" s="24">
        <f t="shared" si="89"/>
        <v>15523755.710000001</v>
      </c>
      <c r="BK52" s="25">
        <f>КМС!BK52+ИГС!BK52+МАКС!BK52</f>
        <v>9665</v>
      </c>
      <c r="BL52" s="24">
        <f>КМС!BL52+ИГС!BL52+МАКС!BL52</f>
        <v>7161285.9500000002</v>
      </c>
      <c r="BM52" s="25">
        <f>КМС!BM52+ИГС!BM52+МАКС!BM52</f>
        <v>1169</v>
      </c>
      <c r="BN52" s="24">
        <f>КМС!BN52+ИГС!BN52+МАКС!BN52</f>
        <v>636354.47</v>
      </c>
      <c r="BO52" s="25">
        <f>КМС!BO52+ИГС!BO52+МАКС!BO52</f>
        <v>3919</v>
      </c>
      <c r="BP52" s="24">
        <f>КМС!BP52+ИГС!BP52+МАКС!BP52</f>
        <v>7726115.29</v>
      </c>
      <c r="BQ52" s="25">
        <f>КМС!BQ52+ИГС!BQ52+МАКС!BQ52</f>
        <v>120</v>
      </c>
      <c r="BR52" s="24">
        <f>КМС!BR52+ИГС!BR52+МАКС!BR52</f>
        <v>1154397.33</v>
      </c>
      <c r="BS52" s="25">
        <f>КМС!BS52+ИГС!BS52+МАКС!BS52</f>
        <v>92</v>
      </c>
      <c r="BT52" s="24">
        <f>КМС!BT52+ИГС!BT52+МАКС!BT52</f>
        <v>1925840.06</v>
      </c>
      <c r="BU52" s="25">
        <f>КМС!BU52+ИГС!BU52+МАКС!BU52</f>
        <v>0</v>
      </c>
      <c r="BV52" s="24">
        <f>КМС!BV52+ИГС!BV52+МАКС!BV52</f>
        <v>0</v>
      </c>
      <c r="BW52" s="25">
        <f>КМС!BW52+ИГС!BW52+МАКС!BW52</f>
        <v>0</v>
      </c>
      <c r="BX52" s="24">
        <f>КМС!BX52+ИГС!BX52+МАКС!BX52</f>
        <v>0</v>
      </c>
      <c r="BY52" s="25">
        <f>КМС!BY52+ИГС!BY52+МАКС!BY52</f>
        <v>1211</v>
      </c>
      <c r="BZ52" s="24">
        <f>КМС!BZ52+ИГС!BZ52+МАКС!BZ52</f>
        <v>3079842.75</v>
      </c>
      <c r="CA52" s="24">
        <f t="shared" si="90"/>
        <v>24589762.460000001</v>
      </c>
      <c r="CB52" s="24">
        <f t="shared" si="91"/>
        <v>16841037.210000001</v>
      </c>
      <c r="CC52" s="25">
        <f>КМС!CC52+ИГС!CC52+МАКС!CC52</f>
        <v>15574</v>
      </c>
      <c r="CD52" s="24">
        <f>КМС!CD52+ИГС!CD52+МАКС!CD52</f>
        <v>7455184.8099999996</v>
      </c>
      <c r="CE52" s="25">
        <f>КМС!CE52+ИГС!CE52+МАКС!CE52</f>
        <v>1457</v>
      </c>
      <c r="CF52" s="24">
        <f>КМС!CF52+ИГС!CF52+МАКС!CF52</f>
        <v>954531.69</v>
      </c>
      <c r="CG52" s="25">
        <f>КМС!CG52+ИГС!CG52+МАКС!CG52</f>
        <v>5879</v>
      </c>
      <c r="CH52" s="24">
        <f>КМС!CH52+ИГС!CH52+МАКС!CH52</f>
        <v>8431320.7100000009</v>
      </c>
      <c r="CI52" s="25">
        <f>КМС!CI52+ИГС!CI52+МАКС!CI52</f>
        <v>178</v>
      </c>
      <c r="CJ52" s="24">
        <f>КМС!CJ52+ИГС!CJ52+МАКС!CJ52</f>
        <v>1731595.99</v>
      </c>
      <c r="CK52" s="25">
        <f>КМС!CK52+ИГС!CK52+МАКС!CK52</f>
        <v>139</v>
      </c>
      <c r="CL52" s="24">
        <f>КМС!CL52+ИГС!CL52+МАКС!CL52</f>
        <v>2888760.07</v>
      </c>
      <c r="CM52" s="25">
        <f>КМС!CM52+ИГС!CM52+МАКС!CM52</f>
        <v>0</v>
      </c>
      <c r="CN52" s="24">
        <f>КМС!CN52+ИГС!CN52+МАКС!CN52</f>
        <v>0</v>
      </c>
      <c r="CO52" s="25">
        <f>КМС!CO52+ИГС!CO52+МАКС!CO52</f>
        <v>0</v>
      </c>
      <c r="CP52" s="24">
        <f>КМС!CP52+ИГС!CP52+МАКС!CP52</f>
        <v>0</v>
      </c>
      <c r="CQ52" s="25">
        <f>КМС!CQ52+ИГС!CQ52+МАКС!CQ52</f>
        <v>1211</v>
      </c>
      <c r="CR52" s="24">
        <f>КМС!CR52+ИГС!CR52+МАКС!CR52</f>
        <v>3128369.19</v>
      </c>
    </row>
    <row r="53" spans="1:96" x14ac:dyDescent="0.25">
      <c r="A53" s="12"/>
      <c r="B53" s="5" t="s">
        <v>22</v>
      </c>
      <c r="C53" s="28"/>
      <c r="D53" s="29"/>
      <c r="E53" s="29"/>
      <c r="F53" s="31"/>
      <c r="G53" s="24">
        <f t="shared" si="68"/>
        <v>0</v>
      </c>
      <c r="H53" s="24">
        <f t="shared" si="69"/>
        <v>0</v>
      </c>
      <c r="I53" s="25">
        <f t="shared" si="92"/>
        <v>0</v>
      </c>
      <c r="J53" s="24">
        <f t="shared" si="70"/>
        <v>0</v>
      </c>
      <c r="K53" s="25">
        <f t="shared" si="71"/>
        <v>0</v>
      </c>
      <c r="L53" s="24">
        <f t="shared" si="72"/>
        <v>0</v>
      </c>
      <c r="M53" s="25">
        <f t="shared" si="73"/>
        <v>0</v>
      </c>
      <c r="N53" s="24">
        <f t="shared" si="74"/>
        <v>0</v>
      </c>
      <c r="O53" s="25">
        <f t="shared" si="75"/>
        <v>0</v>
      </c>
      <c r="P53" s="24">
        <f t="shared" si="76"/>
        <v>0</v>
      </c>
      <c r="Q53" s="25">
        <f t="shared" si="77"/>
        <v>0</v>
      </c>
      <c r="R53" s="24">
        <f t="shared" si="67"/>
        <v>0</v>
      </c>
      <c r="S53" s="25">
        <f t="shared" si="78"/>
        <v>0</v>
      </c>
      <c r="T53" s="24">
        <f t="shared" si="79"/>
        <v>0</v>
      </c>
      <c r="U53" s="25">
        <f t="shared" si="80"/>
        <v>0</v>
      </c>
      <c r="V53" s="24">
        <f t="shared" si="81"/>
        <v>0</v>
      </c>
      <c r="W53" s="25">
        <f t="shared" si="82"/>
        <v>0</v>
      </c>
      <c r="X53" s="24">
        <f t="shared" si="83"/>
        <v>0</v>
      </c>
      <c r="Y53" s="24">
        <f t="shared" si="84"/>
        <v>0</v>
      </c>
      <c r="Z53" s="24">
        <f t="shared" si="85"/>
        <v>0</v>
      </c>
      <c r="AA53" s="25">
        <f>КМС!AA53+ИГС!AA53+МАКС!AA53</f>
        <v>0</v>
      </c>
      <c r="AB53" s="24">
        <f>КМС!AB53+ИГС!AB53+МАКС!AB53</f>
        <v>0</v>
      </c>
      <c r="AC53" s="25">
        <f>КМС!AC53+ИГС!AC53+МАКС!AC53</f>
        <v>0</v>
      </c>
      <c r="AD53" s="24">
        <f>КМС!AD53+ИГС!AD53+МАКС!AD53</f>
        <v>0</v>
      </c>
      <c r="AE53" s="25">
        <f>КМС!AE53+ИГС!AE53+МАКС!AE53</f>
        <v>0</v>
      </c>
      <c r="AF53" s="24">
        <f>КМС!AF53+ИГС!AF53+МАКС!AF53</f>
        <v>0</v>
      </c>
      <c r="AG53" s="25">
        <f>КМС!AG53+ИГС!AG53+МАКС!AG53</f>
        <v>0</v>
      </c>
      <c r="AH53" s="24">
        <f>КМС!AH53+ИГС!AH53+МАКС!AH53</f>
        <v>0</v>
      </c>
      <c r="AI53" s="25">
        <f>КМС!AI53+ИГС!AI53+МАКС!AI53</f>
        <v>0</v>
      </c>
      <c r="AJ53" s="24">
        <f>КМС!AJ53+ИГС!AJ53+МАКС!AJ53</f>
        <v>0</v>
      </c>
      <c r="AK53" s="25">
        <f>КМС!AK53+ИГС!AK53+МАКС!AK53</f>
        <v>0</v>
      </c>
      <c r="AL53" s="24">
        <f>КМС!AL53+ИГС!AL53+МАКС!AL53</f>
        <v>0</v>
      </c>
      <c r="AM53" s="25">
        <f>КМС!AM53+ИГС!AM53+МАКС!AM53</f>
        <v>0</v>
      </c>
      <c r="AN53" s="24">
        <f>КМС!AN53+ИГС!AN53+МАКС!AN53</f>
        <v>0</v>
      </c>
      <c r="AO53" s="25">
        <f>КМС!AO53+ИГС!AO53+МАКС!AO53</f>
        <v>0</v>
      </c>
      <c r="AP53" s="24">
        <f>КМС!AP53+ИГС!AP53+МАКС!AP53</f>
        <v>0</v>
      </c>
      <c r="AQ53" s="24">
        <f t="shared" si="86"/>
        <v>0</v>
      </c>
      <c r="AR53" s="24">
        <f t="shared" si="87"/>
        <v>0</v>
      </c>
      <c r="AS53" s="25">
        <f>КМС!AS53+ИГС!AS53+МАКС!AS53</f>
        <v>0</v>
      </c>
      <c r="AT53" s="24">
        <f>КМС!AT53+ИГС!AT53+МАКС!AT53</f>
        <v>0</v>
      </c>
      <c r="AU53" s="25">
        <f>КМС!AU53+ИГС!AU53+МАКС!AU53</f>
        <v>0</v>
      </c>
      <c r="AV53" s="24">
        <f>КМС!AV53+ИГС!AV53+МАКС!AV53</f>
        <v>0</v>
      </c>
      <c r="AW53" s="25">
        <f>КМС!AW53+ИГС!AW53+МАКС!AW53</f>
        <v>0</v>
      </c>
      <c r="AX53" s="24">
        <f>КМС!AX53+ИГС!AX53+МАКС!AX53</f>
        <v>0</v>
      </c>
      <c r="AY53" s="25">
        <f>КМС!AY53+ИГС!AY53+МАКС!AY53</f>
        <v>0</v>
      </c>
      <c r="AZ53" s="24">
        <f>КМС!AZ53+ИГС!AZ53+МАКС!AZ53</f>
        <v>0</v>
      </c>
      <c r="BA53" s="25">
        <f>КМС!BA53+ИГС!BA53+МАКС!BA53</f>
        <v>0</v>
      </c>
      <c r="BB53" s="24">
        <f>КМС!BB53+ИГС!BB53+МАКС!BB53</f>
        <v>0</v>
      </c>
      <c r="BC53" s="25">
        <f>КМС!BC53+ИГС!BC53+МАКС!BC53</f>
        <v>0</v>
      </c>
      <c r="BD53" s="24">
        <f>КМС!BD53+ИГС!BD53+МАКС!BD53</f>
        <v>0</v>
      </c>
      <c r="BE53" s="25">
        <f>КМС!BE53+ИГС!BE53+МАКС!BE53</f>
        <v>0</v>
      </c>
      <c r="BF53" s="24">
        <f>КМС!BF53+ИГС!BF53+МАКС!BF53</f>
        <v>0</v>
      </c>
      <c r="BG53" s="25">
        <f>КМС!BG53+ИГС!BG53+МАКС!BG53</f>
        <v>0</v>
      </c>
      <c r="BH53" s="24">
        <f>КМС!BH53+ИГС!BH53+МАКС!BH53</f>
        <v>0</v>
      </c>
      <c r="BI53" s="24">
        <f t="shared" si="88"/>
        <v>0</v>
      </c>
      <c r="BJ53" s="24">
        <f t="shared" si="89"/>
        <v>0</v>
      </c>
      <c r="BK53" s="25">
        <f>КМС!BK53+ИГС!BK53+МАКС!BK53</f>
        <v>0</v>
      </c>
      <c r="BL53" s="24">
        <f>КМС!BL53+ИГС!BL53+МАКС!BL53</f>
        <v>0</v>
      </c>
      <c r="BM53" s="25">
        <f>КМС!BM53+ИГС!BM53+МАКС!BM53</f>
        <v>0</v>
      </c>
      <c r="BN53" s="24">
        <f>КМС!BN53+ИГС!BN53+МАКС!BN53</f>
        <v>0</v>
      </c>
      <c r="BO53" s="25">
        <f>КМС!BO53+ИГС!BO53+МАКС!BO53</f>
        <v>0</v>
      </c>
      <c r="BP53" s="24">
        <f>КМС!BP53+ИГС!BP53+МАКС!BP53</f>
        <v>0</v>
      </c>
      <c r="BQ53" s="25">
        <f>КМС!BQ53+ИГС!BQ53+МАКС!BQ53</f>
        <v>0</v>
      </c>
      <c r="BR53" s="24">
        <f>КМС!BR53+ИГС!BR53+МАКС!BR53</f>
        <v>0</v>
      </c>
      <c r="BS53" s="25">
        <f>КМС!BS53+ИГС!BS53+МАКС!BS53</f>
        <v>0</v>
      </c>
      <c r="BT53" s="24">
        <f>КМС!BT53+ИГС!BT53+МАКС!BT53</f>
        <v>0</v>
      </c>
      <c r="BU53" s="25">
        <f>КМС!BU53+ИГС!BU53+МАКС!BU53</f>
        <v>0</v>
      </c>
      <c r="BV53" s="24">
        <f>КМС!BV53+ИГС!BV53+МАКС!BV53</f>
        <v>0</v>
      </c>
      <c r="BW53" s="25">
        <f>КМС!BW53+ИГС!BW53+МАКС!BW53</f>
        <v>0</v>
      </c>
      <c r="BX53" s="24">
        <f>КМС!BX53+ИГС!BX53+МАКС!BX53</f>
        <v>0</v>
      </c>
      <c r="BY53" s="25">
        <f>КМС!BY53+ИГС!BY53+МАКС!BY53</f>
        <v>0</v>
      </c>
      <c r="BZ53" s="24">
        <f>КМС!BZ53+ИГС!BZ53+МАКС!BZ53</f>
        <v>0</v>
      </c>
      <c r="CA53" s="24">
        <f t="shared" si="90"/>
        <v>0</v>
      </c>
      <c r="CB53" s="24">
        <f t="shared" si="91"/>
        <v>0</v>
      </c>
      <c r="CC53" s="25">
        <f>КМС!CC53+ИГС!CC53+МАКС!CC53</f>
        <v>0</v>
      </c>
      <c r="CD53" s="24">
        <f>КМС!CD53+ИГС!CD53+МАКС!CD53</f>
        <v>0</v>
      </c>
      <c r="CE53" s="25">
        <f>КМС!CE53+ИГС!CE53+МАКС!CE53</f>
        <v>0</v>
      </c>
      <c r="CF53" s="24">
        <f>КМС!CF53+ИГС!CF53+МАКС!CF53</f>
        <v>0</v>
      </c>
      <c r="CG53" s="25">
        <f>КМС!CG53+ИГС!CG53+МАКС!CG53</f>
        <v>0</v>
      </c>
      <c r="CH53" s="24">
        <f>КМС!CH53+ИГС!CH53+МАКС!CH53</f>
        <v>0</v>
      </c>
      <c r="CI53" s="25">
        <f>КМС!CI53+ИГС!CI53+МАКС!CI53</f>
        <v>0</v>
      </c>
      <c r="CJ53" s="24">
        <f>КМС!CJ53+ИГС!CJ53+МАКС!CJ53</f>
        <v>0</v>
      </c>
      <c r="CK53" s="25">
        <f>КМС!CK53+ИГС!CK53+МАКС!CK53</f>
        <v>0</v>
      </c>
      <c r="CL53" s="24">
        <f>КМС!CL53+ИГС!CL53+МАКС!CL53</f>
        <v>0</v>
      </c>
      <c r="CM53" s="25">
        <f>КМС!CM53+ИГС!CM53+МАКС!CM53</f>
        <v>0</v>
      </c>
      <c r="CN53" s="24">
        <f>КМС!CN53+ИГС!CN53+МАКС!CN53</f>
        <v>0</v>
      </c>
      <c r="CO53" s="25">
        <f>КМС!CO53+ИГС!CO53+МАКС!CO53</f>
        <v>0</v>
      </c>
      <c r="CP53" s="24">
        <f>КМС!CP53+ИГС!CP53+МАКС!CP53</f>
        <v>0</v>
      </c>
      <c r="CQ53" s="25">
        <f>КМС!CQ53+ИГС!CQ53+МАКС!CQ53</f>
        <v>0</v>
      </c>
      <c r="CR53" s="24">
        <f>КМС!CR53+ИГС!CR53+МАКС!CR53</f>
        <v>0</v>
      </c>
    </row>
    <row r="54" spans="1:96" ht="15" customHeight="1" x14ac:dyDescent="0.25">
      <c r="A54" s="6" t="s">
        <v>217</v>
      </c>
      <c r="B54" s="8" t="s">
        <v>23</v>
      </c>
      <c r="C54" s="28">
        <v>330006</v>
      </c>
      <c r="D54" s="29" t="s">
        <v>132</v>
      </c>
      <c r="E54" s="29" t="s">
        <v>123</v>
      </c>
      <c r="F54" s="31" t="s">
        <v>133</v>
      </c>
      <c r="G54" s="24">
        <f t="shared" si="68"/>
        <v>611538579.48000002</v>
      </c>
      <c r="H54" s="24">
        <f t="shared" si="69"/>
        <v>289944100.62</v>
      </c>
      <c r="I54" s="25">
        <f t="shared" si="92"/>
        <v>181897</v>
      </c>
      <c r="J54" s="24">
        <f t="shared" si="70"/>
        <v>116935651.47</v>
      </c>
      <c r="K54" s="25">
        <f t="shared" si="71"/>
        <v>15450</v>
      </c>
      <c r="L54" s="24">
        <f t="shared" si="72"/>
        <v>9383804.7599999998</v>
      </c>
      <c r="M54" s="25">
        <f t="shared" si="73"/>
        <v>97702</v>
      </c>
      <c r="N54" s="24">
        <f t="shared" si="74"/>
        <v>163624644.38999999</v>
      </c>
      <c r="O54" s="25">
        <f t="shared" si="75"/>
        <v>2275</v>
      </c>
      <c r="P54" s="24">
        <f t="shared" si="76"/>
        <v>23120916.68</v>
      </c>
      <c r="Q54" s="25">
        <f t="shared" si="77"/>
        <v>9961</v>
      </c>
      <c r="R54" s="24">
        <f t="shared" si="67"/>
        <v>222138549.69999999</v>
      </c>
      <c r="S54" s="25">
        <f t="shared" si="78"/>
        <v>0</v>
      </c>
      <c r="T54" s="24">
        <f t="shared" si="79"/>
        <v>0</v>
      </c>
      <c r="U54" s="25">
        <f t="shared" si="80"/>
        <v>0</v>
      </c>
      <c r="V54" s="24">
        <f t="shared" si="81"/>
        <v>0</v>
      </c>
      <c r="W54" s="25">
        <f t="shared" si="82"/>
        <v>30232</v>
      </c>
      <c r="X54" s="24">
        <f t="shared" si="83"/>
        <v>76335012.480000004</v>
      </c>
      <c r="Y54" s="24">
        <f t="shared" si="84"/>
        <v>188837396.16</v>
      </c>
      <c r="Z54" s="24">
        <f t="shared" si="85"/>
        <v>77664257.310000002</v>
      </c>
      <c r="AA54" s="25">
        <f>КМС!AA54+ИГС!AA54+МАКС!AA54</f>
        <v>50377</v>
      </c>
      <c r="AB54" s="24">
        <f>КМС!AB54+ИГС!AB54+МАКС!AB54</f>
        <v>30105159.920000002</v>
      </c>
      <c r="AC54" s="25">
        <f>КМС!AC54+ИГС!AC54+МАКС!AC54</f>
        <v>4279</v>
      </c>
      <c r="AD54" s="24">
        <f>КМС!AD54+ИГС!AD54+МАКС!AD54</f>
        <v>2815141.43</v>
      </c>
      <c r="AE54" s="25">
        <f>КМС!AE54+ИГС!AE54+МАКС!AE54</f>
        <v>29311</v>
      </c>
      <c r="AF54" s="24">
        <f>КМС!AF54+ИГС!AF54+МАКС!AF54</f>
        <v>44743955.960000001</v>
      </c>
      <c r="AG54" s="25">
        <f>КМС!AG54+ИГС!AG54+МАКС!AG54</f>
        <v>683</v>
      </c>
      <c r="AH54" s="24">
        <f>КМС!AH54+ИГС!AH54+МАКС!AH54</f>
        <v>6936275.0099999998</v>
      </c>
      <c r="AI54" s="25">
        <f>КМС!AI54+ИГС!AI54+МАКС!AI54</f>
        <v>3819</v>
      </c>
      <c r="AJ54" s="24">
        <f>КМС!AJ54+ИГС!AJ54+МАКС!AJ54</f>
        <v>85153110.719999999</v>
      </c>
      <c r="AK54" s="25">
        <f>КМС!AK54+ИГС!AK54+МАКС!AK54</f>
        <v>0</v>
      </c>
      <c r="AL54" s="24">
        <f>КМС!AL54+ИГС!AL54+МАКС!AL54</f>
        <v>0</v>
      </c>
      <c r="AM54" s="25">
        <f>КМС!AM54+ИГС!AM54+МАКС!AM54</f>
        <v>0</v>
      </c>
      <c r="AN54" s="24">
        <f>КМС!AN54+ИГС!AN54+МАКС!AN54</f>
        <v>0</v>
      </c>
      <c r="AO54" s="25">
        <f>КМС!AO54+ИГС!AO54+МАКС!AO54</f>
        <v>7558</v>
      </c>
      <c r="AP54" s="24">
        <f>КМС!AP54+ИГС!AP54+МАКС!AP54</f>
        <v>19083753.120000001</v>
      </c>
      <c r="AQ54" s="24">
        <f t="shared" si="86"/>
        <v>135443439.41999999</v>
      </c>
      <c r="AR54" s="24">
        <f t="shared" si="87"/>
        <v>67307793.030000001</v>
      </c>
      <c r="AS54" s="25">
        <f>КМС!AS54+ИГС!AS54+МАКС!AS54</f>
        <v>36379</v>
      </c>
      <c r="AT54" s="24">
        <f>КМС!AT54+ИГС!AT54+МАКС!AT54</f>
        <v>28362665.82</v>
      </c>
      <c r="AU54" s="25">
        <f>КМС!AU54+ИГС!AU54+МАКС!AU54</f>
        <v>3447</v>
      </c>
      <c r="AV54" s="24">
        <f>КМС!AV54+ИГС!AV54+МАКС!AV54</f>
        <v>1876760.96</v>
      </c>
      <c r="AW54" s="25">
        <f>КМС!AW54+ИГС!AW54+МАКС!AW54</f>
        <v>19540</v>
      </c>
      <c r="AX54" s="24">
        <f>КМС!AX54+ИГС!AX54+МАКС!AX54</f>
        <v>37068366.25</v>
      </c>
      <c r="AY54" s="25">
        <f>КМС!AY54+ИГС!AY54+МАКС!AY54</f>
        <v>455</v>
      </c>
      <c r="AZ54" s="24">
        <f>КМС!AZ54+ИГС!AZ54+МАКС!AZ54</f>
        <v>4624183.33</v>
      </c>
      <c r="BA54" s="25">
        <f>КМС!BA54+ИГС!BA54+МАКС!BA54</f>
        <v>1993</v>
      </c>
      <c r="BB54" s="24">
        <f>КМС!BB54+ИГС!BB54+МАКС!BB54</f>
        <v>44427709.939999998</v>
      </c>
      <c r="BC54" s="25">
        <f>КМС!BC54+ИГС!BC54+МАКС!BC54</f>
        <v>0</v>
      </c>
      <c r="BD54" s="24">
        <f>КМС!BD54+ИГС!BD54+МАКС!BD54</f>
        <v>0</v>
      </c>
      <c r="BE54" s="25">
        <f>КМС!BE54+ИГС!BE54+МАКС!BE54</f>
        <v>0</v>
      </c>
      <c r="BF54" s="24">
        <f>КМС!BF54+ИГС!BF54+МАКС!BF54</f>
        <v>0</v>
      </c>
      <c r="BG54" s="25">
        <f>КМС!BG54+ИГС!BG54+МАКС!BG54</f>
        <v>7558</v>
      </c>
      <c r="BH54" s="24">
        <f>КМС!BH54+ИГС!BH54+МАКС!BH54</f>
        <v>19083753.120000001</v>
      </c>
      <c r="BI54" s="24">
        <f t="shared" si="88"/>
        <v>135443439.41999999</v>
      </c>
      <c r="BJ54" s="24">
        <f t="shared" si="89"/>
        <v>67307793.030000001</v>
      </c>
      <c r="BK54" s="25">
        <f>КМС!BK54+ИГС!BK54+МАКС!BK54</f>
        <v>36379</v>
      </c>
      <c r="BL54" s="24">
        <f>КМС!BL54+ИГС!BL54+МАКС!BL54</f>
        <v>28362665.82</v>
      </c>
      <c r="BM54" s="25">
        <f>КМС!BM54+ИГС!BM54+МАКС!BM54</f>
        <v>3447</v>
      </c>
      <c r="BN54" s="24">
        <f>КМС!BN54+ИГС!BN54+МАКС!BN54</f>
        <v>1876760.96</v>
      </c>
      <c r="BO54" s="25">
        <f>КМС!BO54+ИГС!BO54+МАКС!BO54</f>
        <v>19540</v>
      </c>
      <c r="BP54" s="24">
        <f>КМС!BP54+ИГС!BP54+МАКС!BP54</f>
        <v>37068366.25</v>
      </c>
      <c r="BQ54" s="25">
        <f>КМС!BQ54+ИГС!BQ54+МАКС!BQ54</f>
        <v>455</v>
      </c>
      <c r="BR54" s="24">
        <f>КМС!BR54+ИГС!BR54+МАКС!BR54</f>
        <v>4624183.33</v>
      </c>
      <c r="BS54" s="25">
        <f>КМС!BS54+ИГС!BS54+МАКС!BS54</f>
        <v>1993</v>
      </c>
      <c r="BT54" s="24">
        <f>КМС!BT54+ИГС!BT54+МАКС!BT54</f>
        <v>44427709.939999998</v>
      </c>
      <c r="BU54" s="25">
        <f>КМС!BU54+ИГС!BU54+МАКС!BU54</f>
        <v>0</v>
      </c>
      <c r="BV54" s="24">
        <f>КМС!BV54+ИГС!BV54+МАКС!BV54</f>
        <v>0</v>
      </c>
      <c r="BW54" s="25">
        <f>КМС!BW54+ИГС!BW54+МАКС!BW54</f>
        <v>0</v>
      </c>
      <c r="BX54" s="24">
        <f>КМС!BX54+ИГС!BX54+МАКС!BX54</f>
        <v>0</v>
      </c>
      <c r="BY54" s="25">
        <f>КМС!BY54+ИГС!BY54+МАКС!BY54</f>
        <v>7558</v>
      </c>
      <c r="BZ54" s="24">
        <f>КМС!BZ54+ИГС!BZ54+МАКС!BZ54</f>
        <v>19083753.120000001</v>
      </c>
      <c r="CA54" s="24">
        <f t="shared" si="90"/>
        <v>151814304.47999999</v>
      </c>
      <c r="CB54" s="24">
        <f t="shared" si="91"/>
        <v>77664257.25</v>
      </c>
      <c r="CC54" s="25">
        <f>КМС!CC54+ИГС!CC54+МАКС!CC54</f>
        <v>58762</v>
      </c>
      <c r="CD54" s="24">
        <f>КМС!CD54+ИГС!CD54+МАКС!CD54</f>
        <v>30105159.91</v>
      </c>
      <c r="CE54" s="25">
        <f>КМС!CE54+ИГС!CE54+МАКС!CE54</f>
        <v>4277</v>
      </c>
      <c r="CF54" s="24">
        <f>КМС!CF54+ИГС!CF54+МАКС!CF54</f>
        <v>2815141.41</v>
      </c>
      <c r="CG54" s="25">
        <f>КМС!CG54+ИГС!CG54+МАКС!CG54</f>
        <v>29311</v>
      </c>
      <c r="CH54" s="24">
        <f>КМС!CH54+ИГС!CH54+МАКС!CH54</f>
        <v>44743955.93</v>
      </c>
      <c r="CI54" s="25">
        <f>КМС!CI54+ИГС!CI54+МАКС!CI54</f>
        <v>682</v>
      </c>
      <c r="CJ54" s="24">
        <f>КМС!CJ54+ИГС!CJ54+МАКС!CJ54</f>
        <v>6936275.0099999998</v>
      </c>
      <c r="CK54" s="25">
        <f>КМС!CK54+ИГС!CK54+МАКС!CK54</f>
        <v>2156</v>
      </c>
      <c r="CL54" s="24">
        <f>КМС!CL54+ИГС!CL54+МАКС!CL54</f>
        <v>48130019.100000001</v>
      </c>
      <c r="CM54" s="25">
        <f>КМС!CM54+ИГС!CM54+МАКС!CM54</f>
        <v>0</v>
      </c>
      <c r="CN54" s="24">
        <f>КМС!CN54+ИГС!CN54+МАКС!CN54</f>
        <v>0</v>
      </c>
      <c r="CO54" s="25">
        <f>КМС!CO54+ИГС!CO54+МАКС!CO54</f>
        <v>0</v>
      </c>
      <c r="CP54" s="24">
        <f>КМС!CP54+ИГС!CP54+МАКС!CP54</f>
        <v>0</v>
      </c>
      <c r="CQ54" s="25">
        <f>КМС!CQ54+ИГС!CQ54+МАКС!CQ54</f>
        <v>7558</v>
      </c>
      <c r="CR54" s="24">
        <f>КМС!CR54+ИГС!CR54+МАКС!CR54</f>
        <v>19083753.120000001</v>
      </c>
    </row>
    <row r="55" spans="1:96" ht="15" customHeight="1" x14ac:dyDescent="0.25">
      <c r="A55" s="6" t="s">
        <v>218</v>
      </c>
      <c r="B55" s="8" t="s">
        <v>24</v>
      </c>
      <c r="C55" s="28">
        <v>330005</v>
      </c>
      <c r="D55" s="29" t="s">
        <v>132</v>
      </c>
      <c r="E55" s="29" t="s">
        <v>123</v>
      </c>
      <c r="F55" s="31" t="s">
        <v>133</v>
      </c>
      <c r="G55" s="24">
        <f t="shared" si="68"/>
        <v>116403142.15000001</v>
      </c>
      <c r="H55" s="24">
        <f t="shared" si="69"/>
        <v>70277037.569999993</v>
      </c>
      <c r="I55" s="25">
        <f t="shared" si="92"/>
        <v>36751</v>
      </c>
      <c r="J55" s="24">
        <f t="shared" si="70"/>
        <v>31284191.98</v>
      </c>
      <c r="K55" s="25">
        <f t="shared" si="71"/>
        <v>11864</v>
      </c>
      <c r="L55" s="24">
        <f t="shared" si="72"/>
        <v>7577892.7199999997</v>
      </c>
      <c r="M55" s="25">
        <f t="shared" si="73"/>
        <v>25799</v>
      </c>
      <c r="N55" s="24">
        <f t="shared" si="74"/>
        <v>31414952.870000001</v>
      </c>
      <c r="O55" s="25">
        <f t="shared" si="75"/>
        <v>577</v>
      </c>
      <c r="P55" s="24">
        <f t="shared" si="76"/>
        <v>5825746.9699999997</v>
      </c>
      <c r="Q55" s="25">
        <f t="shared" si="77"/>
        <v>2132</v>
      </c>
      <c r="R55" s="24">
        <f t="shared" si="67"/>
        <v>40300357.609999999</v>
      </c>
      <c r="S55" s="25">
        <f t="shared" si="78"/>
        <v>0</v>
      </c>
      <c r="T55" s="24">
        <f t="shared" si="79"/>
        <v>0</v>
      </c>
      <c r="U55" s="25">
        <f t="shared" si="80"/>
        <v>0</v>
      </c>
      <c r="V55" s="24">
        <f t="shared" si="81"/>
        <v>0</v>
      </c>
      <c r="W55" s="25">
        <f t="shared" si="82"/>
        <v>0</v>
      </c>
      <c r="X55" s="24">
        <f t="shared" si="83"/>
        <v>0</v>
      </c>
      <c r="Y55" s="24">
        <f t="shared" si="84"/>
        <v>31864145.239999998</v>
      </c>
      <c r="Z55" s="24">
        <f t="shared" si="85"/>
        <v>18022818.420000002</v>
      </c>
      <c r="AA55" s="25">
        <f>КМС!AA55+ИГС!AA55+МАКС!AA55</f>
        <v>10215</v>
      </c>
      <c r="AB55" s="24">
        <f>КМС!AB55+ИГС!AB55+МАКС!AB55</f>
        <v>7824508.2400000002</v>
      </c>
      <c r="AC55" s="25">
        <f>КМС!AC55+ИГС!AC55+МАКС!AC55</f>
        <v>3298</v>
      </c>
      <c r="AD55" s="24">
        <f>КМС!AD55+ИГС!AD55+МАКС!AD55</f>
        <v>2273367.8199999998</v>
      </c>
      <c r="AE55" s="25">
        <f>КМС!AE55+ИГС!AE55+МАКС!AE55</f>
        <v>7740</v>
      </c>
      <c r="AF55" s="24">
        <f>КМС!AF55+ИГС!AF55+МАКС!AF55</f>
        <v>7924942.3600000003</v>
      </c>
      <c r="AG55" s="25">
        <f>КМС!AG55+ИГС!AG55+МАКС!AG55</f>
        <v>173</v>
      </c>
      <c r="AH55" s="24">
        <f>КМС!AH55+ИГС!AH55+МАКС!AH55</f>
        <v>1751219.54</v>
      </c>
      <c r="AI55" s="25">
        <f>КМС!AI55+ИГС!AI55+МАКС!AI55</f>
        <v>640</v>
      </c>
      <c r="AJ55" s="24">
        <f>КМС!AJ55+ИГС!AJ55+МАКС!AJ55</f>
        <v>12090107.279999999</v>
      </c>
      <c r="AK55" s="25">
        <f>КМС!AK55+ИГС!AK55+МАКС!AK55</f>
        <v>0</v>
      </c>
      <c r="AL55" s="24">
        <f>КМС!AL55+ИГС!AL55+МАКС!AL55</f>
        <v>0</v>
      </c>
      <c r="AM55" s="25">
        <f>КМС!AM55+ИГС!AM55+МАКС!AM55</f>
        <v>0</v>
      </c>
      <c r="AN55" s="24">
        <f>КМС!AN55+ИГС!AN55+МАКС!AN55</f>
        <v>0</v>
      </c>
      <c r="AO55" s="25">
        <f>КМС!AO55+ИГС!AO55+МАКС!AO55</f>
        <v>0</v>
      </c>
      <c r="AP55" s="24">
        <f>КМС!AP55+ИГС!AP55+МАКС!AP55</f>
        <v>0</v>
      </c>
      <c r="AQ55" s="24">
        <f t="shared" si="86"/>
        <v>26346164.460000001</v>
      </c>
      <c r="AR55" s="24">
        <f t="shared" si="87"/>
        <v>17115700.379999999</v>
      </c>
      <c r="AS55" s="25">
        <f>КМС!AS55+ИГС!AS55+МАКС!AS55</f>
        <v>7349</v>
      </c>
      <c r="AT55" s="24">
        <f>КМС!AT55+ИГС!AT55+МАКС!AT55</f>
        <v>7817587.7599999998</v>
      </c>
      <c r="AU55" s="25">
        <f>КМС!AU55+ИГС!AU55+МАКС!AU55</f>
        <v>2634</v>
      </c>
      <c r="AV55" s="24">
        <f>КМС!AV55+ИГС!AV55+МАКС!AV55</f>
        <v>1515578.55</v>
      </c>
      <c r="AW55" s="25">
        <f>КМС!AW55+ИГС!AW55+МАКС!AW55</f>
        <v>5159</v>
      </c>
      <c r="AX55" s="24">
        <f>КМС!AX55+ИГС!AX55+МАКС!AX55</f>
        <v>7782534.0700000003</v>
      </c>
      <c r="AY55" s="25">
        <f>КМС!AY55+ИГС!AY55+МАКС!AY55</f>
        <v>116</v>
      </c>
      <c r="AZ55" s="24">
        <f>КМС!AZ55+ИГС!AZ55+МАКС!AZ55</f>
        <v>1170392.56</v>
      </c>
      <c r="BA55" s="25">
        <f>КМС!BA55+ИГС!BA55+МАКС!BA55</f>
        <v>426</v>
      </c>
      <c r="BB55" s="24">
        <f>КМС!BB55+ИГС!BB55+МАКС!BB55</f>
        <v>8060071.5199999996</v>
      </c>
      <c r="BC55" s="25">
        <f>КМС!BC55+ИГС!BC55+МАКС!BC55</f>
        <v>0</v>
      </c>
      <c r="BD55" s="24">
        <f>КМС!BD55+ИГС!BD55+МАКС!BD55</f>
        <v>0</v>
      </c>
      <c r="BE55" s="25">
        <f>КМС!BE55+ИГС!BE55+МАКС!BE55</f>
        <v>0</v>
      </c>
      <c r="BF55" s="24">
        <f>КМС!BF55+ИГС!BF55+МАКС!BF55</f>
        <v>0</v>
      </c>
      <c r="BG55" s="25">
        <f>КМС!BG55+ИГС!BG55+МАКС!BG55</f>
        <v>0</v>
      </c>
      <c r="BH55" s="24">
        <f>КМС!BH55+ИГС!BH55+МАКС!BH55</f>
        <v>0</v>
      </c>
      <c r="BI55" s="24">
        <f t="shared" si="88"/>
        <v>26337425.84</v>
      </c>
      <c r="BJ55" s="24">
        <f t="shared" si="89"/>
        <v>17115700.379999999</v>
      </c>
      <c r="BK55" s="25">
        <f>КМС!BK55+ИГС!BK55+МАКС!BK55</f>
        <v>7349</v>
      </c>
      <c r="BL55" s="24">
        <f>КМС!BL55+ИГС!BL55+МАКС!BL55</f>
        <v>7817587.7599999998</v>
      </c>
      <c r="BM55" s="25">
        <f>КМС!BM55+ИГС!BM55+МАКС!BM55</f>
        <v>2634</v>
      </c>
      <c r="BN55" s="24">
        <f>КМС!BN55+ИГС!BN55+МАКС!BN55</f>
        <v>1515578.55</v>
      </c>
      <c r="BO55" s="25">
        <f>КМС!BO55+ИГС!BO55+МАКС!BO55</f>
        <v>5159</v>
      </c>
      <c r="BP55" s="24">
        <f>КМС!BP55+ИГС!BP55+МАКС!BP55</f>
        <v>7782534.0700000003</v>
      </c>
      <c r="BQ55" s="25">
        <f>КМС!BQ55+ИГС!BQ55+МАКС!BQ55</f>
        <v>115</v>
      </c>
      <c r="BR55" s="24">
        <f>КМС!BR55+ИГС!BR55+МАКС!BR55</f>
        <v>1161653.94</v>
      </c>
      <c r="BS55" s="25">
        <f>КМС!BS55+ИГС!BS55+МАКС!BS55</f>
        <v>426</v>
      </c>
      <c r="BT55" s="24">
        <f>КМС!BT55+ИГС!BT55+МАКС!BT55</f>
        <v>8060071.5199999996</v>
      </c>
      <c r="BU55" s="25">
        <f>КМС!BU55+ИГС!BU55+МАКС!BU55</f>
        <v>0</v>
      </c>
      <c r="BV55" s="24">
        <f>КМС!BV55+ИГС!BV55+МАКС!BV55</f>
        <v>0</v>
      </c>
      <c r="BW55" s="25">
        <f>КМС!BW55+ИГС!BW55+МАКС!BW55</f>
        <v>0</v>
      </c>
      <c r="BX55" s="24">
        <f>КМС!BX55+ИГС!BX55+МАКС!BX55</f>
        <v>0</v>
      </c>
      <c r="BY55" s="25">
        <f>КМС!BY55+ИГС!BY55+МАКС!BY55</f>
        <v>0</v>
      </c>
      <c r="BZ55" s="24">
        <f>КМС!BZ55+ИГС!BZ55+МАКС!BZ55</f>
        <v>0</v>
      </c>
      <c r="CA55" s="24">
        <f t="shared" si="90"/>
        <v>31855406.609999999</v>
      </c>
      <c r="CB55" s="24">
        <f t="shared" si="91"/>
        <v>18022818.390000001</v>
      </c>
      <c r="CC55" s="25">
        <f>КМС!CC55+ИГС!CC55+МАКС!CC55</f>
        <v>11838</v>
      </c>
      <c r="CD55" s="24">
        <f>КМС!CD55+ИГС!CD55+МАКС!CD55</f>
        <v>7824508.2199999997</v>
      </c>
      <c r="CE55" s="25">
        <f>КМС!CE55+ИГС!CE55+МАКС!CE55</f>
        <v>3298</v>
      </c>
      <c r="CF55" s="24">
        <f>КМС!CF55+ИГС!CF55+МАКС!CF55</f>
        <v>2273367.7999999998</v>
      </c>
      <c r="CG55" s="25">
        <f>КМС!CG55+ИГС!CG55+МАКС!CG55</f>
        <v>7741</v>
      </c>
      <c r="CH55" s="24">
        <f>КМС!CH55+ИГС!CH55+МАКС!CH55</f>
        <v>7924942.3700000001</v>
      </c>
      <c r="CI55" s="25">
        <f>КМС!CI55+ИГС!CI55+МАКС!CI55</f>
        <v>173</v>
      </c>
      <c r="CJ55" s="24">
        <f>КМС!CJ55+ИГС!CJ55+МАКС!CJ55</f>
        <v>1742480.93</v>
      </c>
      <c r="CK55" s="25">
        <f>КМС!CK55+ИГС!CK55+МАКС!CK55</f>
        <v>640</v>
      </c>
      <c r="CL55" s="24">
        <f>КМС!CL55+ИГС!CL55+МАКС!CL55</f>
        <v>12090107.289999999</v>
      </c>
      <c r="CM55" s="25">
        <f>КМС!CM55+ИГС!CM55+МАКС!CM55</f>
        <v>0</v>
      </c>
      <c r="CN55" s="24">
        <f>КМС!CN55+ИГС!CN55+МАКС!CN55</f>
        <v>0</v>
      </c>
      <c r="CO55" s="25">
        <f>КМС!CO55+ИГС!CO55+МАКС!CO55</f>
        <v>0</v>
      </c>
      <c r="CP55" s="24">
        <f>КМС!CP55+ИГС!CP55+МАКС!CP55</f>
        <v>0</v>
      </c>
      <c r="CQ55" s="25">
        <f>КМС!CQ55+ИГС!CQ55+МАКС!CQ55</f>
        <v>0</v>
      </c>
      <c r="CR55" s="24">
        <f>КМС!CR55+ИГС!CR55+МАКС!CR55</f>
        <v>0</v>
      </c>
    </row>
    <row r="56" spans="1:96" ht="15" customHeight="1" x14ac:dyDescent="0.25">
      <c r="A56" s="6" t="s">
        <v>219</v>
      </c>
      <c r="B56" s="8" t="s">
        <v>25</v>
      </c>
      <c r="C56" s="28">
        <v>330204</v>
      </c>
      <c r="D56" s="29" t="s">
        <v>132</v>
      </c>
      <c r="E56" s="29" t="s">
        <v>123</v>
      </c>
      <c r="F56" s="31" t="s">
        <v>133</v>
      </c>
      <c r="G56" s="24">
        <f t="shared" si="68"/>
        <v>38527655.939999998</v>
      </c>
      <c r="H56" s="24">
        <f t="shared" si="69"/>
        <v>38527655.939999998</v>
      </c>
      <c r="I56" s="25">
        <f t="shared" si="92"/>
        <v>14559</v>
      </c>
      <c r="J56" s="24">
        <f t="shared" si="70"/>
        <v>6822929.7599999998</v>
      </c>
      <c r="K56" s="25">
        <f t="shared" si="71"/>
        <v>2531</v>
      </c>
      <c r="L56" s="24">
        <f t="shared" si="72"/>
        <v>1453006.6</v>
      </c>
      <c r="M56" s="25">
        <f t="shared" si="73"/>
        <v>27469</v>
      </c>
      <c r="N56" s="24">
        <f t="shared" si="74"/>
        <v>30251719.579999998</v>
      </c>
      <c r="O56" s="25">
        <f t="shared" si="75"/>
        <v>0</v>
      </c>
      <c r="P56" s="24">
        <f t="shared" si="76"/>
        <v>0</v>
      </c>
      <c r="Q56" s="25">
        <f t="shared" si="77"/>
        <v>0</v>
      </c>
      <c r="R56" s="24">
        <f t="shared" si="67"/>
        <v>0</v>
      </c>
      <c r="S56" s="25">
        <f t="shared" si="78"/>
        <v>0</v>
      </c>
      <c r="T56" s="24">
        <f t="shared" si="79"/>
        <v>0</v>
      </c>
      <c r="U56" s="25">
        <f t="shared" si="80"/>
        <v>0</v>
      </c>
      <c r="V56" s="24">
        <f t="shared" si="81"/>
        <v>0</v>
      </c>
      <c r="W56" s="25">
        <f t="shared" si="82"/>
        <v>0</v>
      </c>
      <c r="X56" s="24">
        <f t="shared" si="83"/>
        <v>0</v>
      </c>
      <c r="Y56" s="24">
        <f t="shared" si="84"/>
        <v>11558296.800000001</v>
      </c>
      <c r="Z56" s="24">
        <f t="shared" si="85"/>
        <v>11558296.800000001</v>
      </c>
      <c r="AA56" s="25">
        <f>КМС!AA56+ИГС!AA56+МАКС!AA56</f>
        <v>3986</v>
      </c>
      <c r="AB56" s="24">
        <f>КМС!AB56+ИГС!AB56+МАКС!AB56</f>
        <v>2046878.93</v>
      </c>
      <c r="AC56" s="25">
        <f>КМС!AC56+ИГС!AC56+МАКС!AC56</f>
        <v>693</v>
      </c>
      <c r="AD56" s="24">
        <f>КМС!AD56+ИГС!AD56+МАКС!AD56</f>
        <v>435901.99</v>
      </c>
      <c r="AE56" s="25">
        <f>КМС!AE56+ИГС!AE56+МАКС!AE56</f>
        <v>8241</v>
      </c>
      <c r="AF56" s="24">
        <f>КМС!AF56+ИГС!AF56+МАКС!AF56</f>
        <v>9075515.8800000008</v>
      </c>
      <c r="AG56" s="25">
        <f>КМС!AG56+ИГС!AG56+МАКС!AG56</f>
        <v>0</v>
      </c>
      <c r="AH56" s="24">
        <f>КМС!AH56+ИГС!AH56+МАКС!AH56</f>
        <v>0</v>
      </c>
      <c r="AI56" s="25">
        <f>КМС!AI56+ИГС!AI56+МАКС!AI56</f>
        <v>0</v>
      </c>
      <c r="AJ56" s="24">
        <f>КМС!AJ56+ИГС!AJ56+МАКС!AJ56</f>
        <v>0</v>
      </c>
      <c r="AK56" s="25">
        <f>КМС!AK56+ИГС!AK56+МАКС!AK56</f>
        <v>0</v>
      </c>
      <c r="AL56" s="24">
        <f>КМС!AL56+ИГС!AL56+МАКС!AL56</f>
        <v>0</v>
      </c>
      <c r="AM56" s="25">
        <f>КМС!AM56+ИГС!AM56+МАКС!AM56</f>
        <v>0</v>
      </c>
      <c r="AN56" s="24">
        <f>КМС!AN56+ИГС!AN56+МАКС!AN56</f>
        <v>0</v>
      </c>
      <c r="AO56" s="25">
        <f>КМС!AO56+ИГС!AO56+МАКС!AO56</f>
        <v>0</v>
      </c>
      <c r="AP56" s="24">
        <f>КМС!AP56+ИГС!AP56+МАКС!AP56</f>
        <v>0</v>
      </c>
      <c r="AQ56" s="24">
        <f t="shared" si="86"/>
        <v>7705531.1799999997</v>
      </c>
      <c r="AR56" s="24">
        <f t="shared" si="87"/>
        <v>7705531.1799999997</v>
      </c>
      <c r="AS56" s="25">
        <f>КМС!AS56+ИГС!AS56+МАКС!AS56</f>
        <v>2912</v>
      </c>
      <c r="AT56" s="24">
        <f>КМС!AT56+ИГС!AT56+МАКС!AT56</f>
        <v>1364585.96</v>
      </c>
      <c r="AU56" s="25">
        <f>КМС!AU56+ИГС!AU56+МАКС!AU56</f>
        <v>573</v>
      </c>
      <c r="AV56" s="24">
        <f>КМС!AV56+ИГС!AV56+МАКС!AV56</f>
        <v>290601.31</v>
      </c>
      <c r="AW56" s="25">
        <f>КМС!AW56+ИГС!AW56+МАКС!AW56</f>
        <v>5494</v>
      </c>
      <c r="AX56" s="24">
        <f>КМС!AX56+ИГС!AX56+МАКС!AX56</f>
        <v>6050343.9100000001</v>
      </c>
      <c r="AY56" s="25">
        <f>КМС!AY56+ИГС!AY56+МАКС!AY56</f>
        <v>0</v>
      </c>
      <c r="AZ56" s="24">
        <f>КМС!AZ56+ИГС!AZ56+МАКС!AZ56</f>
        <v>0</v>
      </c>
      <c r="BA56" s="25">
        <f>КМС!BA56+ИГС!BA56+МАКС!BA56</f>
        <v>0</v>
      </c>
      <c r="BB56" s="24">
        <f>КМС!BB56+ИГС!BB56+МАКС!BB56</f>
        <v>0</v>
      </c>
      <c r="BC56" s="25">
        <f>КМС!BC56+ИГС!BC56+МАКС!BC56</f>
        <v>0</v>
      </c>
      <c r="BD56" s="24">
        <f>КМС!BD56+ИГС!BD56+МАКС!BD56</f>
        <v>0</v>
      </c>
      <c r="BE56" s="25">
        <f>КМС!BE56+ИГС!BE56+МАКС!BE56</f>
        <v>0</v>
      </c>
      <c r="BF56" s="24">
        <f>КМС!BF56+ИГС!BF56+МАКС!BF56</f>
        <v>0</v>
      </c>
      <c r="BG56" s="25">
        <f>КМС!BG56+ИГС!BG56+МАКС!BG56</f>
        <v>0</v>
      </c>
      <c r="BH56" s="24">
        <f>КМС!BH56+ИГС!BH56+МАКС!BH56</f>
        <v>0</v>
      </c>
      <c r="BI56" s="24">
        <f t="shared" si="88"/>
        <v>7705531.1799999997</v>
      </c>
      <c r="BJ56" s="24">
        <f t="shared" si="89"/>
        <v>7705531.1799999997</v>
      </c>
      <c r="BK56" s="25">
        <f>КМС!BK56+ИГС!BK56+МАКС!BK56</f>
        <v>2912</v>
      </c>
      <c r="BL56" s="24">
        <f>КМС!BL56+ИГС!BL56+МАКС!BL56</f>
        <v>1364585.96</v>
      </c>
      <c r="BM56" s="25">
        <f>КМС!BM56+ИГС!BM56+МАКС!BM56</f>
        <v>573</v>
      </c>
      <c r="BN56" s="24">
        <f>КМС!BN56+ИГС!BN56+МАКС!BN56</f>
        <v>290601.31</v>
      </c>
      <c r="BO56" s="25">
        <f>КМС!BO56+ИГС!BO56+МАКС!BO56</f>
        <v>5494</v>
      </c>
      <c r="BP56" s="24">
        <f>КМС!BP56+ИГС!BP56+МАКС!BP56</f>
        <v>6050343.9100000001</v>
      </c>
      <c r="BQ56" s="25">
        <f>КМС!BQ56+ИГС!BQ56+МАКС!BQ56</f>
        <v>0</v>
      </c>
      <c r="BR56" s="24">
        <f>КМС!BR56+ИГС!BR56+МАКС!BR56</f>
        <v>0</v>
      </c>
      <c r="BS56" s="25">
        <f>КМС!BS56+ИГС!BS56+МАКС!BS56</f>
        <v>0</v>
      </c>
      <c r="BT56" s="24">
        <f>КМС!BT56+ИГС!BT56+МАКС!BT56</f>
        <v>0</v>
      </c>
      <c r="BU56" s="25">
        <f>КМС!BU56+ИГС!BU56+МАКС!BU56</f>
        <v>0</v>
      </c>
      <c r="BV56" s="24">
        <f>КМС!BV56+ИГС!BV56+МАКС!BV56</f>
        <v>0</v>
      </c>
      <c r="BW56" s="25">
        <f>КМС!BW56+ИГС!BW56+МАКС!BW56</f>
        <v>0</v>
      </c>
      <c r="BX56" s="24">
        <f>КМС!BX56+ИГС!BX56+МАКС!BX56</f>
        <v>0</v>
      </c>
      <c r="BY56" s="25">
        <f>КМС!BY56+ИГС!BY56+МАКС!BY56</f>
        <v>0</v>
      </c>
      <c r="BZ56" s="24">
        <f>КМС!BZ56+ИГС!BZ56+МАКС!BZ56</f>
        <v>0</v>
      </c>
      <c r="CA56" s="24">
        <f t="shared" si="90"/>
        <v>11558296.779999999</v>
      </c>
      <c r="CB56" s="24">
        <f t="shared" si="91"/>
        <v>11558296.779999999</v>
      </c>
      <c r="CC56" s="25">
        <f>КМС!CC56+ИГС!CC56+МАКС!CC56</f>
        <v>4749</v>
      </c>
      <c r="CD56" s="24">
        <f>КМС!CD56+ИГС!CD56+МАКС!CD56</f>
        <v>2046878.91</v>
      </c>
      <c r="CE56" s="25">
        <f>КМС!CE56+ИГС!CE56+МАКС!CE56</f>
        <v>692</v>
      </c>
      <c r="CF56" s="24">
        <f>КМС!CF56+ИГС!CF56+МАКС!CF56</f>
        <v>435901.99</v>
      </c>
      <c r="CG56" s="25">
        <f>КМС!CG56+ИГС!CG56+МАКС!CG56</f>
        <v>8240</v>
      </c>
      <c r="CH56" s="24">
        <f>КМС!CH56+ИГС!CH56+МАКС!CH56</f>
        <v>9075515.8800000008</v>
      </c>
      <c r="CI56" s="25">
        <f>КМС!CI56+ИГС!CI56+МАКС!CI56</f>
        <v>0</v>
      </c>
      <c r="CJ56" s="24">
        <f>КМС!CJ56+ИГС!CJ56+МАКС!CJ56</f>
        <v>0</v>
      </c>
      <c r="CK56" s="25">
        <f>КМС!CK56+ИГС!CK56+МАКС!CK56</f>
        <v>0</v>
      </c>
      <c r="CL56" s="24">
        <f>КМС!CL56+ИГС!CL56+МАКС!CL56</f>
        <v>0</v>
      </c>
      <c r="CM56" s="25">
        <f>КМС!CM56+ИГС!CM56+МАКС!CM56</f>
        <v>0</v>
      </c>
      <c r="CN56" s="24">
        <f>КМС!CN56+ИГС!CN56+МАКС!CN56</f>
        <v>0</v>
      </c>
      <c r="CO56" s="25">
        <f>КМС!CO56+ИГС!CO56+МАКС!CO56</f>
        <v>0</v>
      </c>
      <c r="CP56" s="24">
        <f>КМС!CP56+ИГС!CP56+МАКС!CP56</f>
        <v>0</v>
      </c>
      <c r="CQ56" s="25">
        <f>КМС!CQ56+ИГС!CQ56+МАКС!CQ56</f>
        <v>0</v>
      </c>
      <c r="CR56" s="24">
        <f>КМС!CR56+ИГС!CR56+МАКС!CR56</f>
        <v>0</v>
      </c>
    </row>
    <row r="57" spans="1:96" ht="15" customHeight="1" x14ac:dyDescent="0.25">
      <c r="A57" s="6" t="s">
        <v>220</v>
      </c>
      <c r="B57" s="8" t="s">
        <v>134</v>
      </c>
      <c r="C57" s="28">
        <v>330008</v>
      </c>
      <c r="D57" s="29" t="s">
        <v>132</v>
      </c>
      <c r="E57" s="29" t="s">
        <v>135</v>
      </c>
      <c r="F57" s="31" t="s">
        <v>133</v>
      </c>
      <c r="G57" s="24">
        <f t="shared" si="68"/>
        <v>22398095.949999999</v>
      </c>
      <c r="H57" s="24">
        <f t="shared" si="69"/>
        <v>14602446.210000001</v>
      </c>
      <c r="I57" s="25">
        <f t="shared" si="92"/>
        <v>19147</v>
      </c>
      <c r="J57" s="24">
        <f t="shared" si="70"/>
        <v>6693285.7599999998</v>
      </c>
      <c r="K57" s="25">
        <f t="shared" si="71"/>
        <v>353</v>
      </c>
      <c r="L57" s="24">
        <f t="shared" si="72"/>
        <v>204139.49</v>
      </c>
      <c r="M57" s="25">
        <f t="shared" si="73"/>
        <v>6472</v>
      </c>
      <c r="N57" s="24">
        <f t="shared" si="74"/>
        <v>7705020.96</v>
      </c>
      <c r="O57" s="25">
        <f t="shared" si="75"/>
        <v>815</v>
      </c>
      <c r="P57" s="24">
        <f t="shared" si="76"/>
        <v>7795649.7400000002</v>
      </c>
      <c r="Q57" s="25">
        <f t="shared" si="77"/>
        <v>0</v>
      </c>
      <c r="R57" s="24">
        <f t="shared" si="67"/>
        <v>0</v>
      </c>
      <c r="S57" s="25">
        <f t="shared" si="78"/>
        <v>0</v>
      </c>
      <c r="T57" s="24">
        <f t="shared" si="79"/>
        <v>0</v>
      </c>
      <c r="U57" s="25">
        <f t="shared" si="80"/>
        <v>0</v>
      </c>
      <c r="V57" s="24">
        <f t="shared" si="81"/>
        <v>0</v>
      </c>
      <c r="W57" s="25">
        <f t="shared" si="82"/>
        <v>0</v>
      </c>
      <c r="X57" s="24">
        <f t="shared" si="83"/>
        <v>0</v>
      </c>
      <c r="Y57" s="24">
        <f t="shared" si="84"/>
        <v>6226415.9299999997</v>
      </c>
      <c r="Z57" s="24">
        <f t="shared" si="85"/>
        <v>3883043.62</v>
      </c>
      <c r="AA57" s="25">
        <f>КМС!AA57+ИГС!AA57+МАКС!AA57</f>
        <v>5142</v>
      </c>
      <c r="AB57" s="24">
        <f>КМС!AB57+ИГС!AB57+МАКС!AB57</f>
        <v>1753872.19</v>
      </c>
      <c r="AC57" s="25">
        <f>КМС!AC57+ИГС!AC57+МАКС!AC57</f>
        <v>96</v>
      </c>
      <c r="AD57" s="24">
        <f>КМС!AD57+ИГС!AD57+МАКС!AD57</f>
        <v>61813.440000000002</v>
      </c>
      <c r="AE57" s="25">
        <f>КМС!AE57+ИГС!AE57+МАКС!AE57</f>
        <v>1942</v>
      </c>
      <c r="AF57" s="24">
        <f>КМС!AF57+ИГС!AF57+МАКС!AF57</f>
        <v>2067357.99</v>
      </c>
      <c r="AG57" s="25">
        <f>КМС!AG57+ИГС!AG57+МАКС!AG57</f>
        <v>245</v>
      </c>
      <c r="AH57" s="24">
        <f>КМС!AH57+ИГС!AH57+МАКС!AH57</f>
        <v>2343372.31</v>
      </c>
      <c r="AI57" s="25">
        <f>КМС!AI57+ИГС!AI57+МАКС!AI57</f>
        <v>0</v>
      </c>
      <c r="AJ57" s="24">
        <f>КМС!AJ57+ИГС!AJ57+МАКС!AJ57</f>
        <v>0</v>
      </c>
      <c r="AK57" s="25">
        <f>КМС!AK57+ИГС!AK57+МАКС!AK57</f>
        <v>0</v>
      </c>
      <c r="AL57" s="24">
        <f>КМС!AL57+ИГС!AL57+МАКС!AL57</f>
        <v>0</v>
      </c>
      <c r="AM57" s="25">
        <f>КМС!AM57+ИГС!AM57+МАКС!AM57</f>
        <v>0</v>
      </c>
      <c r="AN57" s="24">
        <f>КМС!AN57+ИГС!AN57+МАКС!AN57</f>
        <v>0</v>
      </c>
      <c r="AO57" s="25">
        <f>КМС!AO57+ИГС!AO57+МАКС!AO57</f>
        <v>0</v>
      </c>
      <c r="AP57" s="24">
        <f>КМС!AP57+ИГС!AP57+МАКС!AP57</f>
        <v>0</v>
      </c>
      <c r="AQ57" s="24">
        <f t="shared" si="86"/>
        <v>4984733.8099999996</v>
      </c>
      <c r="AR57" s="24">
        <f t="shared" si="87"/>
        <v>3418587.77</v>
      </c>
      <c r="AS57" s="25">
        <f>КМС!AS57+ИГС!AS57+МАКС!AS57</f>
        <v>3829</v>
      </c>
      <c r="AT57" s="24">
        <f>КМС!AT57+ИГС!AT57+МАКС!AT57</f>
        <v>1592770.69</v>
      </c>
      <c r="AU57" s="25">
        <f>КМС!AU57+ИГС!AU57+МАКС!AU57</f>
        <v>82</v>
      </c>
      <c r="AV57" s="24">
        <f>КМС!AV57+ИГС!AV57+МАКС!AV57</f>
        <v>40664.589999999997</v>
      </c>
      <c r="AW57" s="25">
        <f>КМС!AW57+ИГС!AW57+МАКС!AW57</f>
        <v>1295</v>
      </c>
      <c r="AX57" s="24">
        <f>КМС!AX57+ИГС!AX57+МАКС!AX57</f>
        <v>1785152.49</v>
      </c>
      <c r="AY57" s="25">
        <f>КМС!AY57+ИГС!AY57+МАКС!AY57</f>
        <v>163</v>
      </c>
      <c r="AZ57" s="24">
        <f>КМС!AZ57+ИГС!AZ57+МАКС!AZ57</f>
        <v>1566146.04</v>
      </c>
      <c r="BA57" s="25">
        <f>КМС!BA57+ИГС!BA57+МАКС!BA57</f>
        <v>0</v>
      </c>
      <c r="BB57" s="24">
        <f>КМС!BB57+ИГС!BB57+МАКС!BB57</f>
        <v>0</v>
      </c>
      <c r="BC57" s="25">
        <f>КМС!BC57+ИГС!BC57+МАКС!BC57</f>
        <v>0</v>
      </c>
      <c r="BD57" s="24">
        <f>КМС!BD57+ИГС!BD57+МАКС!BD57</f>
        <v>0</v>
      </c>
      <c r="BE57" s="25">
        <f>КМС!BE57+ИГС!BE57+МАКС!BE57</f>
        <v>0</v>
      </c>
      <c r="BF57" s="24">
        <f>КМС!BF57+ИГС!BF57+МАКС!BF57</f>
        <v>0</v>
      </c>
      <c r="BG57" s="25">
        <f>КМС!BG57+ИГС!BG57+МАКС!BG57</f>
        <v>0</v>
      </c>
      <c r="BH57" s="24">
        <f>КМС!BH57+ИГС!BH57+МАКС!BH57</f>
        <v>0</v>
      </c>
      <c r="BI57" s="24">
        <f t="shared" si="88"/>
        <v>4973040.33</v>
      </c>
      <c r="BJ57" s="24">
        <f t="shared" si="89"/>
        <v>3418587.77</v>
      </c>
      <c r="BK57" s="25">
        <f>КМС!BK57+ИГС!BK57+МАКС!BK57</f>
        <v>3829</v>
      </c>
      <c r="BL57" s="24">
        <f>КМС!BL57+ИГС!BL57+МАКС!BL57</f>
        <v>1592770.69</v>
      </c>
      <c r="BM57" s="25">
        <f>КМС!BM57+ИГС!BM57+МАКС!BM57</f>
        <v>82</v>
      </c>
      <c r="BN57" s="24">
        <f>КМС!BN57+ИГС!BN57+МАКС!BN57</f>
        <v>40664.589999999997</v>
      </c>
      <c r="BO57" s="25">
        <f>КМС!BO57+ИГС!BO57+МАКС!BO57</f>
        <v>1295</v>
      </c>
      <c r="BP57" s="24">
        <f>КМС!BP57+ИГС!BP57+МАКС!BP57</f>
        <v>1785152.49</v>
      </c>
      <c r="BQ57" s="25">
        <f>КМС!BQ57+ИГС!BQ57+МАКС!BQ57</f>
        <v>162</v>
      </c>
      <c r="BR57" s="24">
        <f>КМС!BR57+ИГС!BR57+МАКС!BR57</f>
        <v>1554452.56</v>
      </c>
      <c r="BS57" s="25">
        <f>КМС!BS57+ИГС!BS57+МАКС!BS57</f>
        <v>0</v>
      </c>
      <c r="BT57" s="24">
        <f>КМС!BT57+ИГС!BT57+МАКС!BT57</f>
        <v>0</v>
      </c>
      <c r="BU57" s="25">
        <f>КМС!BU57+ИГС!BU57+МАКС!BU57</f>
        <v>0</v>
      </c>
      <c r="BV57" s="24">
        <f>КМС!BV57+ИГС!BV57+МАКС!BV57</f>
        <v>0</v>
      </c>
      <c r="BW57" s="25">
        <f>КМС!BW57+ИГС!BW57+МАКС!BW57</f>
        <v>0</v>
      </c>
      <c r="BX57" s="24">
        <f>КМС!BX57+ИГС!BX57+МАКС!BX57</f>
        <v>0</v>
      </c>
      <c r="BY57" s="25">
        <f>КМС!BY57+ИГС!BY57+МАКС!BY57</f>
        <v>0</v>
      </c>
      <c r="BZ57" s="24">
        <f>КМС!BZ57+ИГС!BZ57+МАКС!BZ57</f>
        <v>0</v>
      </c>
      <c r="CA57" s="24">
        <f t="shared" si="90"/>
        <v>6213905.8799999999</v>
      </c>
      <c r="CB57" s="24">
        <f t="shared" si="91"/>
        <v>3882227.05</v>
      </c>
      <c r="CC57" s="25">
        <f>КМС!CC57+ИГС!CC57+МАКС!CC57</f>
        <v>6347</v>
      </c>
      <c r="CD57" s="24">
        <f>КМС!CD57+ИГС!CD57+МАКС!CD57</f>
        <v>1753872.19</v>
      </c>
      <c r="CE57" s="25">
        <f>КМС!CE57+ИГС!CE57+МАКС!CE57</f>
        <v>93</v>
      </c>
      <c r="CF57" s="24">
        <f>КМС!CF57+ИГС!CF57+МАКС!CF57</f>
        <v>60996.87</v>
      </c>
      <c r="CG57" s="25">
        <f>КМС!CG57+ИГС!CG57+МАКС!CG57</f>
        <v>1940</v>
      </c>
      <c r="CH57" s="24">
        <f>КМС!CH57+ИГС!CH57+МАКС!CH57</f>
        <v>2067357.99</v>
      </c>
      <c r="CI57" s="25">
        <f>КМС!CI57+ИГС!CI57+МАКС!CI57</f>
        <v>245</v>
      </c>
      <c r="CJ57" s="24">
        <f>КМС!CJ57+ИГС!CJ57+МАКС!CJ57</f>
        <v>2331678.83</v>
      </c>
      <c r="CK57" s="25">
        <f>КМС!CK57+ИГС!CK57+МАКС!CK57</f>
        <v>0</v>
      </c>
      <c r="CL57" s="24">
        <f>КМС!CL57+ИГС!CL57+МАКС!CL57</f>
        <v>0</v>
      </c>
      <c r="CM57" s="25">
        <f>КМС!CM57+ИГС!CM57+МАКС!CM57</f>
        <v>0</v>
      </c>
      <c r="CN57" s="24">
        <f>КМС!CN57+ИГС!CN57+МАКС!CN57</f>
        <v>0</v>
      </c>
      <c r="CO57" s="25">
        <f>КМС!CO57+ИГС!CO57+МАКС!CO57</f>
        <v>0</v>
      </c>
      <c r="CP57" s="24">
        <f>КМС!CP57+ИГС!CP57+МАКС!CP57</f>
        <v>0</v>
      </c>
      <c r="CQ57" s="25">
        <f>КМС!CQ57+ИГС!CQ57+МАКС!CQ57</f>
        <v>0</v>
      </c>
      <c r="CR57" s="24">
        <f>КМС!CR57+ИГС!CR57+МАКС!CR57</f>
        <v>0</v>
      </c>
    </row>
    <row r="58" spans="1:96" ht="15" customHeight="1" x14ac:dyDescent="0.25">
      <c r="A58" s="10" t="s">
        <v>221</v>
      </c>
      <c r="B58" s="8" t="s">
        <v>136</v>
      </c>
      <c r="C58" s="28">
        <v>330387</v>
      </c>
      <c r="D58" s="29" t="s">
        <v>132</v>
      </c>
      <c r="E58" s="29" t="s">
        <v>129</v>
      </c>
      <c r="F58" s="31" t="s">
        <v>133</v>
      </c>
      <c r="G58" s="24">
        <f t="shared" si="68"/>
        <v>3060093.75</v>
      </c>
      <c r="H58" s="24">
        <f t="shared" si="69"/>
        <v>851671.75</v>
      </c>
      <c r="I58" s="25">
        <f t="shared" si="92"/>
        <v>584</v>
      </c>
      <c r="J58" s="24">
        <f t="shared" si="70"/>
        <v>85437.04</v>
      </c>
      <c r="K58" s="25">
        <f t="shared" si="71"/>
        <v>0</v>
      </c>
      <c r="L58" s="24">
        <f t="shared" si="72"/>
        <v>0</v>
      </c>
      <c r="M58" s="25">
        <f t="shared" si="73"/>
        <v>747</v>
      </c>
      <c r="N58" s="24">
        <f t="shared" si="74"/>
        <v>766234.71</v>
      </c>
      <c r="O58" s="25">
        <f t="shared" si="75"/>
        <v>152</v>
      </c>
      <c r="P58" s="24">
        <f t="shared" si="76"/>
        <v>1583149.26</v>
      </c>
      <c r="Q58" s="25">
        <f t="shared" si="77"/>
        <v>36</v>
      </c>
      <c r="R58" s="24">
        <f t="shared" si="67"/>
        <v>625272.74</v>
      </c>
      <c r="S58" s="25">
        <f t="shared" si="78"/>
        <v>0</v>
      </c>
      <c r="T58" s="24">
        <f t="shared" si="79"/>
        <v>0</v>
      </c>
      <c r="U58" s="25">
        <f t="shared" si="80"/>
        <v>0</v>
      </c>
      <c r="V58" s="24">
        <f t="shared" si="81"/>
        <v>0</v>
      </c>
      <c r="W58" s="25">
        <f t="shared" si="82"/>
        <v>0</v>
      </c>
      <c r="X58" s="24">
        <f t="shared" si="83"/>
        <v>0</v>
      </c>
      <c r="Y58" s="24">
        <f t="shared" si="84"/>
        <v>1123837.52</v>
      </c>
      <c r="Z58" s="24">
        <f t="shared" si="85"/>
        <v>255501.52</v>
      </c>
      <c r="AA58" s="25">
        <f>КМС!AA58+ИГС!AA58+МАКС!AA58</f>
        <v>146</v>
      </c>
      <c r="AB58" s="24">
        <f>КМС!AB58+ИГС!AB58+МАКС!AB58</f>
        <v>25631.11</v>
      </c>
      <c r="AC58" s="25">
        <f>КМС!AC58+ИГС!AC58+МАКС!AC58</f>
        <v>0</v>
      </c>
      <c r="AD58" s="24">
        <f>КМС!AD58+ИГС!AD58+МАКС!AD58</f>
        <v>0</v>
      </c>
      <c r="AE58" s="25">
        <f>КМС!AE58+ИГС!AE58+МАКС!AE58</f>
        <v>224</v>
      </c>
      <c r="AF58" s="24">
        <f>КМС!AF58+ИГС!AF58+МАКС!AF58</f>
        <v>229870.41</v>
      </c>
      <c r="AG58" s="25">
        <f>КМС!AG58+ИГС!AG58+МАКС!AG58</f>
        <v>64</v>
      </c>
      <c r="AH58" s="24">
        <f>КМС!AH58+ИГС!AH58+МАКС!AH58</f>
        <v>680754.17</v>
      </c>
      <c r="AI58" s="25">
        <f>КМС!AI58+ИГС!AI58+МАКС!AI58</f>
        <v>10</v>
      </c>
      <c r="AJ58" s="24">
        <f>КМС!AJ58+ИГС!AJ58+МАКС!AJ58</f>
        <v>187581.83</v>
      </c>
      <c r="AK58" s="25">
        <f>КМС!AK58+ИГС!AK58+МАКС!AK58</f>
        <v>0</v>
      </c>
      <c r="AL58" s="24">
        <f>КМС!AL58+ИГС!AL58+МАКС!AL58</f>
        <v>0</v>
      </c>
      <c r="AM58" s="25">
        <f>КМС!AM58+ИГС!AM58+МАКС!AM58</f>
        <v>0</v>
      </c>
      <c r="AN58" s="24">
        <f>КМС!AN58+ИГС!AN58+МАКС!AN58</f>
        <v>0</v>
      </c>
      <c r="AO58" s="25">
        <f>КМС!AO58+ИГС!AO58+МАКС!AO58</f>
        <v>0</v>
      </c>
      <c r="AP58" s="24">
        <f>КМС!AP58+ИГС!AP58+МАКС!AP58</f>
        <v>0</v>
      </c>
      <c r="AQ58" s="24">
        <f t="shared" si="86"/>
        <v>609802.34</v>
      </c>
      <c r="AR58" s="24">
        <f t="shared" si="87"/>
        <v>170334.35</v>
      </c>
      <c r="AS58" s="25">
        <f>КМС!AS58+ИГС!AS58+МАКС!AS58</f>
        <v>117</v>
      </c>
      <c r="AT58" s="24">
        <f>КМС!AT58+ИГС!AT58+МАКС!AT58</f>
        <v>17087.41</v>
      </c>
      <c r="AU58" s="25">
        <f>КМС!AU58+ИГС!AU58+МАКС!AU58</f>
        <v>0</v>
      </c>
      <c r="AV58" s="24">
        <f>КМС!AV58+ИГС!AV58+МАКС!AV58</f>
        <v>0</v>
      </c>
      <c r="AW58" s="25">
        <f>КМС!AW58+ИГС!AW58+МАКС!AW58</f>
        <v>149</v>
      </c>
      <c r="AX58" s="24">
        <f>КМС!AX58+ИГС!AX58+МАКС!AX58</f>
        <v>153246.94</v>
      </c>
      <c r="AY58" s="25">
        <f>КМС!AY58+ИГС!AY58+МАКС!AY58</f>
        <v>31</v>
      </c>
      <c r="AZ58" s="24">
        <f>КМС!AZ58+ИГС!AZ58+МАКС!AZ58</f>
        <v>314413.45</v>
      </c>
      <c r="BA58" s="25">
        <f>КМС!BA58+ИГС!BA58+МАКС!BA58</f>
        <v>7</v>
      </c>
      <c r="BB58" s="24">
        <f>КМС!BB58+ИГС!BB58+МАКС!BB58</f>
        <v>125054.54</v>
      </c>
      <c r="BC58" s="25">
        <f>КМС!BC58+ИГС!BC58+МАКС!BC58</f>
        <v>0</v>
      </c>
      <c r="BD58" s="24">
        <f>КМС!BD58+ИГС!BD58+МАКС!BD58</f>
        <v>0</v>
      </c>
      <c r="BE58" s="25">
        <f>КМС!BE58+ИГС!BE58+МАКС!BE58</f>
        <v>0</v>
      </c>
      <c r="BF58" s="24">
        <f>КМС!BF58+ИГС!BF58+МАКС!BF58</f>
        <v>0</v>
      </c>
      <c r="BG58" s="25">
        <f>КМС!BG58+ИГС!BG58+МАКС!BG58</f>
        <v>0</v>
      </c>
      <c r="BH58" s="24">
        <f>КМС!BH58+ИГС!BH58+МАКС!BH58</f>
        <v>0</v>
      </c>
      <c r="BI58" s="24">
        <f t="shared" si="88"/>
        <v>609802.34</v>
      </c>
      <c r="BJ58" s="24">
        <f t="shared" si="89"/>
        <v>170334.35</v>
      </c>
      <c r="BK58" s="25">
        <f>КМС!BK58+ИГС!BK58+МАКС!BK58</f>
        <v>117</v>
      </c>
      <c r="BL58" s="24">
        <f>КМС!BL58+ИГС!BL58+МАКС!BL58</f>
        <v>17087.41</v>
      </c>
      <c r="BM58" s="25">
        <f>КМС!BM58+ИГС!BM58+МАКС!BM58</f>
        <v>0</v>
      </c>
      <c r="BN58" s="24">
        <f>КМС!BN58+ИГС!BN58+МАКС!BN58</f>
        <v>0</v>
      </c>
      <c r="BO58" s="25">
        <f>КМС!BO58+ИГС!BO58+МАКС!BO58</f>
        <v>149</v>
      </c>
      <c r="BP58" s="24">
        <f>КМС!BP58+ИГС!BP58+МАКС!BP58</f>
        <v>153246.94</v>
      </c>
      <c r="BQ58" s="25">
        <f>КМС!BQ58+ИГС!BQ58+МАКС!BQ58</f>
        <v>31</v>
      </c>
      <c r="BR58" s="24">
        <f>КМС!BR58+ИГС!BR58+МАКС!BR58</f>
        <v>314413.45</v>
      </c>
      <c r="BS58" s="25">
        <f>КМС!BS58+ИГС!BS58+МАКС!BS58</f>
        <v>7</v>
      </c>
      <c r="BT58" s="24">
        <f>КМС!BT58+ИГС!BT58+МАКС!BT58</f>
        <v>125054.54</v>
      </c>
      <c r="BU58" s="25">
        <f>КМС!BU58+ИГС!BU58+МАКС!BU58</f>
        <v>0</v>
      </c>
      <c r="BV58" s="24">
        <f>КМС!BV58+ИГС!BV58+МАКС!BV58</f>
        <v>0</v>
      </c>
      <c r="BW58" s="25">
        <f>КМС!BW58+ИГС!BW58+МАКС!BW58</f>
        <v>0</v>
      </c>
      <c r="BX58" s="24">
        <f>КМС!BX58+ИГС!BX58+МАКС!BX58</f>
        <v>0</v>
      </c>
      <c r="BY58" s="25">
        <f>КМС!BY58+ИГС!BY58+МАКС!BY58</f>
        <v>0</v>
      </c>
      <c r="BZ58" s="24">
        <f>КМС!BZ58+ИГС!BZ58+МАКС!BZ58</f>
        <v>0</v>
      </c>
      <c r="CA58" s="24">
        <f t="shared" si="90"/>
        <v>716651.55</v>
      </c>
      <c r="CB58" s="24">
        <f t="shared" si="91"/>
        <v>255501.53</v>
      </c>
      <c r="CC58" s="25">
        <f>КМС!CC58+ИГС!CC58+МАКС!CC58</f>
        <v>204</v>
      </c>
      <c r="CD58" s="24">
        <f>КМС!CD58+ИГС!CD58+МАКС!CD58</f>
        <v>25631.11</v>
      </c>
      <c r="CE58" s="25">
        <f>КМС!CE58+ИГС!CE58+МАКС!CE58</f>
        <v>0</v>
      </c>
      <c r="CF58" s="24">
        <f>КМС!CF58+ИГС!CF58+МАКС!CF58</f>
        <v>0</v>
      </c>
      <c r="CG58" s="25">
        <f>КМС!CG58+ИГС!CG58+МАКС!CG58</f>
        <v>225</v>
      </c>
      <c r="CH58" s="24">
        <f>КМС!CH58+ИГС!CH58+МАКС!CH58</f>
        <v>229870.42</v>
      </c>
      <c r="CI58" s="25">
        <f>КМС!CI58+ИГС!CI58+МАКС!CI58</f>
        <v>26</v>
      </c>
      <c r="CJ58" s="24">
        <f>КМС!CJ58+ИГС!CJ58+МАКС!CJ58</f>
        <v>273568.19</v>
      </c>
      <c r="CK58" s="25">
        <f>КМС!CK58+ИГС!CK58+МАКС!CK58</f>
        <v>12</v>
      </c>
      <c r="CL58" s="24">
        <f>КМС!CL58+ИГС!CL58+МАКС!CL58</f>
        <v>187581.83</v>
      </c>
      <c r="CM58" s="25">
        <f>КМС!CM58+ИГС!CM58+МАКС!CM58</f>
        <v>0</v>
      </c>
      <c r="CN58" s="24">
        <f>КМС!CN58+ИГС!CN58+МАКС!CN58</f>
        <v>0</v>
      </c>
      <c r="CO58" s="25">
        <f>КМС!CO58+ИГС!CO58+МАКС!CO58</f>
        <v>0</v>
      </c>
      <c r="CP58" s="24">
        <f>КМС!CP58+ИГС!CP58+МАКС!CP58</f>
        <v>0</v>
      </c>
      <c r="CQ58" s="25">
        <f>КМС!CQ58+ИГС!CQ58+МАКС!CQ58</f>
        <v>0</v>
      </c>
      <c r="CR58" s="24">
        <f>КМС!CR58+ИГС!CR58+МАКС!CR58</f>
        <v>0</v>
      </c>
    </row>
    <row r="59" spans="1:96" x14ac:dyDescent="0.25">
      <c r="A59" s="10" t="s">
        <v>222</v>
      </c>
      <c r="B59" s="8" t="s">
        <v>223</v>
      </c>
      <c r="C59" s="28"/>
      <c r="D59" s="29"/>
      <c r="E59" s="29"/>
      <c r="F59" s="31"/>
      <c r="G59" s="24">
        <f t="shared" si="68"/>
        <v>274202.81</v>
      </c>
      <c r="H59" s="24">
        <f t="shared" si="69"/>
        <v>0</v>
      </c>
      <c r="I59" s="25">
        <f t="shared" si="92"/>
        <v>0</v>
      </c>
      <c r="J59" s="24">
        <f t="shared" si="70"/>
        <v>0</v>
      </c>
      <c r="K59" s="25">
        <f t="shared" si="71"/>
        <v>0</v>
      </c>
      <c r="L59" s="24">
        <f t="shared" si="72"/>
        <v>0</v>
      </c>
      <c r="M59" s="25">
        <f t="shared" si="73"/>
        <v>0</v>
      </c>
      <c r="N59" s="24">
        <f t="shared" si="74"/>
        <v>0</v>
      </c>
      <c r="O59" s="25">
        <f t="shared" si="75"/>
        <v>30</v>
      </c>
      <c r="P59" s="24">
        <f t="shared" si="76"/>
        <v>274202.81</v>
      </c>
      <c r="Q59" s="25">
        <f t="shared" si="77"/>
        <v>0</v>
      </c>
      <c r="R59" s="24">
        <f t="shared" si="67"/>
        <v>0</v>
      </c>
      <c r="S59" s="25">
        <f t="shared" si="78"/>
        <v>0</v>
      </c>
      <c r="T59" s="24">
        <f t="shared" si="79"/>
        <v>0</v>
      </c>
      <c r="U59" s="25">
        <f t="shared" si="80"/>
        <v>0</v>
      </c>
      <c r="V59" s="24">
        <f t="shared" si="81"/>
        <v>0</v>
      </c>
      <c r="W59" s="25">
        <f t="shared" si="82"/>
        <v>0</v>
      </c>
      <c r="X59" s="24">
        <f t="shared" si="83"/>
        <v>0</v>
      </c>
      <c r="Y59" s="24">
        <f t="shared" si="84"/>
        <v>82260.850000000006</v>
      </c>
      <c r="Z59" s="24">
        <f t="shared" si="85"/>
        <v>0</v>
      </c>
      <c r="AA59" s="25">
        <f>КМС!AA59+ИГС!AA59+МАКС!AA59</f>
        <v>0</v>
      </c>
      <c r="AB59" s="24">
        <f>КМС!AB59+ИГС!AB59+МАКС!AB59</f>
        <v>0</v>
      </c>
      <c r="AC59" s="25">
        <f>КМС!AC59+ИГС!AC59+МАКС!AC59</f>
        <v>0</v>
      </c>
      <c r="AD59" s="24">
        <f>КМС!AD59+ИГС!AD59+МАКС!AD59</f>
        <v>0</v>
      </c>
      <c r="AE59" s="25">
        <f>КМС!AE59+ИГС!AE59+МАКС!AE59</f>
        <v>0</v>
      </c>
      <c r="AF59" s="24">
        <f>КМС!AF59+ИГС!AF59+МАКС!AF59</f>
        <v>0</v>
      </c>
      <c r="AG59" s="25">
        <f>КМС!AG59+ИГС!AG59+МАКС!AG59</f>
        <v>8</v>
      </c>
      <c r="AH59" s="24">
        <f>КМС!AH59+ИГС!AH59+МАКС!AH59</f>
        <v>82260.850000000006</v>
      </c>
      <c r="AI59" s="25">
        <f>КМС!AI59+ИГС!AI59+МАКС!AI59</f>
        <v>0</v>
      </c>
      <c r="AJ59" s="24">
        <f>КМС!AJ59+ИГС!AJ59+МАКС!AJ59</f>
        <v>0</v>
      </c>
      <c r="AK59" s="25">
        <f>КМС!AK59+ИГС!AK59+МАКС!AK59</f>
        <v>0</v>
      </c>
      <c r="AL59" s="24">
        <f>КМС!AL59+ИГС!AL59+МАКС!AL59</f>
        <v>0</v>
      </c>
      <c r="AM59" s="25">
        <f>КМС!AM59+ИГС!AM59+МАКС!AM59</f>
        <v>0</v>
      </c>
      <c r="AN59" s="24">
        <f>КМС!AN59+ИГС!AN59+МАКС!AN59</f>
        <v>0</v>
      </c>
      <c r="AO59" s="25">
        <f>КМС!AO59+ИГС!AO59+МАКС!AO59</f>
        <v>0</v>
      </c>
      <c r="AP59" s="24">
        <f>КМС!AP59+ИГС!AP59+МАКС!AP59</f>
        <v>0</v>
      </c>
      <c r="AQ59" s="24">
        <f t="shared" si="86"/>
        <v>54840.57</v>
      </c>
      <c r="AR59" s="24">
        <f t="shared" si="87"/>
        <v>0</v>
      </c>
      <c r="AS59" s="25">
        <f>КМС!AS59+ИГС!AS59+МАКС!AS59</f>
        <v>0</v>
      </c>
      <c r="AT59" s="24">
        <f>КМС!AT59+ИГС!AT59+МАКС!AT59</f>
        <v>0</v>
      </c>
      <c r="AU59" s="25">
        <f>КМС!AU59+ИГС!AU59+МАКС!AU59</f>
        <v>0</v>
      </c>
      <c r="AV59" s="24">
        <f>КМС!AV59+ИГС!AV59+МАКС!AV59</f>
        <v>0</v>
      </c>
      <c r="AW59" s="25">
        <f>КМС!AW59+ИГС!AW59+МАКС!AW59</f>
        <v>0</v>
      </c>
      <c r="AX59" s="24">
        <f>КМС!AX59+ИГС!AX59+МАКС!AX59</f>
        <v>0</v>
      </c>
      <c r="AY59" s="25">
        <f>КМС!AY59+ИГС!AY59+МАКС!AY59</f>
        <v>7</v>
      </c>
      <c r="AZ59" s="24">
        <f>КМС!AZ59+ИГС!AZ59+МАКС!AZ59</f>
        <v>54840.57</v>
      </c>
      <c r="BA59" s="25">
        <f>КМС!BA59+ИГС!BA59+МАКС!BA59</f>
        <v>0</v>
      </c>
      <c r="BB59" s="24">
        <f>КМС!BB59+ИГС!BB59+МАКС!BB59</f>
        <v>0</v>
      </c>
      <c r="BC59" s="25">
        <f>КМС!BC59+ИГС!BC59+МАКС!BC59</f>
        <v>0</v>
      </c>
      <c r="BD59" s="24">
        <f>КМС!BD59+ИГС!BD59+МАКС!BD59</f>
        <v>0</v>
      </c>
      <c r="BE59" s="25">
        <f>КМС!BE59+ИГС!BE59+МАКС!BE59</f>
        <v>0</v>
      </c>
      <c r="BF59" s="24">
        <f>КМС!BF59+ИГС!BF59+МАКС!BF59</f>
        <v>0</v>
      </c>
      <c r="BG59" s="25">
        <f>КМС!BG59+ИГС!BG59+МАКС!BG59</f>
        <v>0</v>
      </c>
      <c r="BH59" s="24">
        <f>КМС!BH59+ИГС!BH59+МАКС!BH59</f>
        <v>0</v>
      </c>
      <c r="BI59" s="24">
        <f t="shared" si="88"/>
        <v>54840.57</v>
      </c>
      <c r="BJ59" s="24">
        <f t="shared" si="89"/>
        <v>0</v>
      </c>
      <c r="BK59" s="25">
        <f>КМС!BK59+ИГС!BK59+МАКС!BK59</f>
        <v>0</v>
      </c>
      <c r="BL59" s="24">
        <f>КМС!BL59+ИГС!BL59+МАКС!BL59</f>
        <v>0</v>
      </c>
      <c r="BM59" s="25">
        <f>КМС!BM59+ИГС!BM59+МАКС!BM59</f>
        <v>0</v>
      </c>
      <c r="BN59" s="24">
        <f>КМС!BN59+ИГС!BN59+МАКС!BN59</f>
        <v>0</v>
      </c>
      <c r="BO59" s="25">
        <f>КМС!BO59+ИГС!BO59+МАКС!BO59</f>
        <v>0</v>
      </c>
      <c r="BP59" s="24">
        <f>КМС!BP59+ИГС!BP59+МАКС!BP59</f>
        <v>0</v>
      </c>
      <c r="BQ59" s="25">
        <f>КМС!BQ59+ИГС!BQ59+МАКС!BQ59</f>
        <v>7</v>
      </c>
      <c r="BR59" s="24">
        <f>КМС!BR59+ИГС!BR59+МАКС!BR59</f>
        <v>54840.57</v>
      </c>
      <c r="BS59" s="25">
        <f>КМС!BS59+ИГС!BS59+МАКС!BS59</f>
        <v>0</v>
      </c>
      <c r="BT59" s="24">
        <f>КМС!BT59+ИГС!BT59+МАКС!BT59</f>
        <v>0</v>
      </c>
      <c r="BU59" s="25">
        <f>КМС!BU59+ИГС!BU59+МАКС!BU59</f>
        <v>0</v>
      </c>
      <c r="BV59" s="24">
        <f>КМС!BV59+ИГС!BV59+МАКС!BV59</f>
        <v>0</v>
      </c>
      <c r="BW59" s="25">
        <f>КМС!BW59+ИГС!BW59+МАКС!BW59</f>
        <v>0</v>
      </c>
      <c r="BX59" s="24">
        <f>КМС!BX59+ИГС!BX59+МАКС!BX59</f>
        <v>0</v>
      </c>
      <c r="BY59" s="25">
        <f>КМС!BY59+ИГС!BY59+МАКС!BY59</f>
        <v>0</v>
      </c>
      <c r="BZ59" s="24">
        <f>КМС!BZ59+ИГС!BZ59+МАКС!BZ59</f>
        <v>0</v>
      </c>
      <c r="CA59" s="24">
        <f t="shared" si="90"/>
        <v>82260.820000000007</v>
      </c>
      <c r="CB59" s="24">
        <f t="shared" si="91"/>
        <v>0</v>
      </c>
      <c r="CC59" s="25">
        <f>КМС!CC59+ИГС!CC59+МАКС!CC59</f>
        <v>0</v>
      </c>
      <c r="CD59" s="24">
        <f>КМС!CD59+ИГС!CD59+МАКС!CD59</f>
        <v>0</v>
      </c>
      <c r="CE59" s="25">
        <f>КМС!CE59+ИГС!CE59+МАКС!CE59</f>
        <v>0</v>
      </c>
      <c r="CF59" s="24">
        <f>КМС!CF59+ИГС!CF59+МАКС!CF59</f>
        <v>0</v>
      </c>
      <c r="CG59" s="25">
        <f>КМС!CG59+ИГС!CG59+МАКС!CG59</f>
        <v>0</v>
      </c>
      <c r="CH59" s="24">
        <f>КМС!CH59+ИГС!CH59+МАКС!CH59</f>
        <v>0</v>
      </c>
      <c r="CI59" s="25">
        <f>КМС!CI59+ИГС!CI59+МАКС!CI59</f>
        <v>8</v>
      </c>
      <c r="CJ59" s="24">
        <f>КМС!CJ59+ИГС!CJ59+МАКС!CJ59</f>
        <v>82260.820000000007</v>
      </c>
      <c r="CK59" s="25">
        <f>КМС!CK59+ИГС!CK59+МАКС!CK59</f>
        <v>0</v>
      </c>
      <c r="CL59" s="24">
        <f>КМС!CL59+ИГС!CL59+МАКС!CL59</f>
        <v>0</v>
      </c>
      <c r="CM59" s="25">
        <f>КМС!CM59+ИГС!CM59+МАКС!CM59</f>
        <v>0</v>
      </c>
      <c r="CN59" s="24">
        <f>КМС!CN59+ИГС!CN59+МАКС!CN59</f>
        <v>0</v>
      </c>
      <c r="CO59" s="25">
        <f>КМС!CO59+ИГС!CO59+МАКС!CO59</f>
        <v>0</v>
      </c>
      <c r="CP59" s="24">
        <f>КМС!CP59+ИГС!CP59+МАКС!CP59</f>
        <v>0</v>
      </c>
      <c r="CQ59" s="25">
        <f>КМС!CQ59+ИГС!CQ59+МАКС!CQ59</f>
        <v>0</v>
      </c>
      <c r="CR59" s="24">
        <f>КМС!CR59+ИГС!CR59+МАКС!CR59</f>
        <v>0</v>
      </c>
    </row>
    <row r="60" spans="1:96" x14ac:dyDescent="0.25">
      <c r="A60" s="6"/>
      <c r="B60" s="5" t="s">
        <v>26</v>
      </c>
      <c r="C60" s="28">
        <v>330310</v>
      </c>
      <c r="D60" s="29" t="s">
        <v>137</v>
      </c>
      <c r="E60" s="29" t="s">
        <v>123</v>
      </c>
      <c r="F60" s="31" t="s">
        <v>138</v>
      </c>
      <c r="G60" s="24">
        <f t="shared" si="68"/>
        <v>0</v>
      </c>
      <c r="H60" s="24">
        <f t="shared" si="69"/>
        <v>0</v>
      </c>
      <c r="I60" s="25">
        <f t="shared" si="92"/>
        <v>0</v>
      </c>
      <c r="J60" s="24">
        <f t="shared" si="70"/>
        <v>0</v>
      </c>
      <c r="K60" s="25">
        <f t="shared" si="71"/>
        <v>0</v>
      </c>
      <c r="L60" s="24">
        <f t="shared" si="72"/>
        <v>0</v>
      </c>
      <c r="M60" s="25">
        <f t="shared" si="73"/>
        <v>0</v>
      </c>
      <c r="N60" s="24">
        <f t="shared" si="74"/>
        <v>0</v>
      </c>
      <c r="O60" s="25">
        <f t="shared" si="75"/>
        <v>0</v>
      </c>
      <c r="P60" s="24">
        <f t="shared" si="76"/>
        <v>0</v>
      </c>
      <c r="Q60" s="25">
        <f t="shared" si="77"/>
        <v>0</v>
      </c>
      <c r="R60" s="24">
        <f t="shared" si="67"/>
        <v>0</v>
      </c>
      <c r="S60" s="25">
        <f t="shared" si="78"/>
        <v>0</v>
      </c>
      <c r="T60" s="24">
        <f t="shared" si="79"/>
        <v>0</v>
      </c>
      <c r="U60" s="25">
        <f t="shared" si="80"/>
        <v>0</v>
      </c>
      <c r="V60" s="24">
        <f t="shared" si="81"/>
        <v>0</v>
      </c>
      <c r="W60" s="25">
        <f t="shared" si="82"/>
        <v>0</v>
      </c>
      <c r="X60" s="24">
        <f t="shared" si="83"/>
        <v>0</v>
      </c>
      <c r="Y60" s="24">
        <f t="shared" si="84"/>
        <v>0</v>
      </c>
      <c r="Z60" s="24">
        <f t="shared" si="85"/>
        <v>0</v>
      </c>
      <c r="AA60" s="25">
        <f>КМС!AA60+ИГС!AA60+МАКС!AA60</f>
        <v>0</v>
      </c>
      <c r="AB60" s="24">
        <f>КМС!AB60+ИГС!AB60+МАКС!AB60</f>
        <v>0</v>
      </c>
      <c r="AC60" s="25">
        <f>КМС!AC60+ИГС!AC60+МАКС!AC60</f>
        <v>0</v>
      </c>
      <c r="AD60" s="24">
        <f>КМС!AD60+ИГС!AD60+МАКС!AD60</f>
        <v>0</v>
      </c>
      <c r="AE60" s="25">
        <f>КМС!AE60+ИГС!AE60+МАКС!AE60</f>
        <v>0</v>
      </c>
      <c r="AF60" s="24">
        <f>КМС!AF60+ИГС!AF60+МАКС!AF60</f>
        <v>0</v>
      </c>
      <c r="AG60" s="25">
        <f>КМС!AG60+ИГС!AG60+МАКС!AG60</f>
        <v>0</v>
      </c>
      <c r="AH60" s="24">
        <f>КМС!AH60+ИГС!AH60+МАКС!AH60</f>
        <v>0</v>
      </c>
      <c r="AI60" s="25">
        <f>КМС!AI60+ИГС!AI60+МАКС!AI60</f>
        <v>0</v>
      </c>
      <c r="AJ60" s="24">
        <f>КМС!AJ60+ИГС!AJ60+МАКС!AJ60</f>
        <v>0</v>
      </c>
      <c r="AK60" s="25">
        <f>КМС!AK60+ИГС!AK60+МАКС!AK60</f>
        <v>0</v>
      </c>
      <c r="AL60" s="24">
        <f>КМС!AL60+ИГС!AL60+МАКС!AL60</f>
        <v>0</v>
      </c>
      <c r="AM60" s="25">
        <f>КМС!AM60+ИГС!AM60+МАКС!AM60</f>
        <v>0</v>
      </c>
      <c r="AN60" s="24">
        <f>КМС!AN60+ИГС!AN60+МАКС!AN60</f>
        <v>0</v>
      </c>
      <c r="AO60" s="25">
        <f>КМС!AO60+ИГС!AO60+МАКС!AO60</f>
        <v>0</v>
      </c>
      <c r="AP60" s="24">
        <f>КМС!AP60+ИГС!AP60+МАКС!AP60</f>
        <v>0</v>
      </c>
      <c r="AQ60" s="24">
        <f t="shared" si="86"/>
        <v>0</v>
      </c>
      <c r="AR60" s="24">
        <f t="shared" si="87"/>
        <v>0</v>
      </c>
      <c r="AS60" s="25">
        <f>КМС!AS60+ИГС!AS60+МАКС!AS60</f>
        <v>0</v>
      </c>
      <c r="AT60" s="24">
        <f>КМС!AT60+ИГС!AT60+МАКС!AT60</f>
        <v>0</v>
      </c>
      <c r="AU60" s="25">
        <f>КМС!AU60+ИГС!AU60+МАКС!AU60</f>
        <v>0</v>
      </c>
      <c r="AV60" s="24">
        <f>КМС!AV60+ИГС!AV60+МАКС!AV60</f>
        <v>0</v>
      </c>
      <c r="AW60" s="25">
        <f>КМС!AW60+ИГС!AW60+МАКС!AW60</f>
        <v>0</v>
      </c>
      <c r="AX60" s="24">
        <f>КМС!AX60+ИГС!AX60+МАКС!AX60</f>
        <v>0</v>
      </c>
      <c r="AY60" s="25">
        <f>КМС!AY60+ИГС!AY60+МАКС!AY60</f>
        <v>0</v>
      </c>
      <c r="AZ60" s="24">
        <f>КМС!AZ60+ИГС!AZ60+МАКС!AZ60</f>
        <v>0</v>
      </c>
      <c r="BA60" s="25">
        <f>КМС!BA60+ИГС!BA60+МАКС!BA60</f>
        <v>0</v>
      </c>
      <c r="BB60" s="24">
        <f>КМС!BB60+ИГС!BB60+МАКС!BB60</f>
        <v>0</v>
      </c>
      <c r="BC60" s="25">
        <f>КМС!BC60+ИГС!BC60+МАКС!BC60</f>
        <v>0</v>
      </c>
      <c r="BD60" s="24">
        <f>КМС!BD60+ИГС!BD60+МАКС!BD60</f>
        <v>0</v>
      </c>
      <c r="BE60" s="25">
        <f>КМС!BE60+ИГС!BE60+МАКС!BE60</f>
        <v>0</v>
      </c>
      <c r="BF60" s="24">
        <f>КМС!BF60+ИГС!BF60+МАКС!BF60</f>
        <v>0</v>
      </c>
      <c r="BG60" s="25">
        <f>КМС!BG60+ИГС!BG60+МАКС!BG60</f>
        <v>0</v>
      </c>
      <c r="BH60" s="24">
        <f>КМС!BH60+ИГС!BH60+МАКС!BH60</f>
        <v>0</v>
      </c>
      <c r="BI60" s="24">
        <f t="shared" si="88"/>
        <v>0</v>
      </c>
      <c r="BJ60" s="24">
        <f t="shared" si="89"/>
        <v>0</v>
      </c>
      <c r="BK60" s="25">
        <f>КМС!BK60+ИГС!BK60+МАКС!BK60</f>
        <v>0</v>
      </c>
      <c r="BL60" s="24">
        <f>КМС!BL60+ИГС!BL60+МАКС!BL60</f>
        <v>0</v>
      </c>
      <c r="BM60" s="25">
        <f>КМС!BM60+ИГС!BM60+МАКС!BM60</f>
        <v>0</v>
      </c>
      <c r="BN60" s="24">
        <f>КМС!BN60+ИГС!BN60+МАКС!BN60</f>
        <v>0</v>
      </c>
      <c r="BO60" s="25">
        <f>КМС!BO60+ИГС!BO60+МАКС!BO60</f>
        <v>0</v>
      </c>
      <c r="BP60" s="24">
        <f>КМС!BP60+ИГС!BP60+МАКС!BP60</f>
        <v>0</v>
      </c>
      <c r="BQ60" s="25">
        <f>КМС!BQ60+ИГС!BQ60+МАКС!BQ60</f>
        <v>0</v>
      </c>
      <c r="BR60" s="24">
        <f>КМС!BR60+ИГС!BR60+МАКС!BR60</f>
        <v>0</v>
      </c>
      <c r="BS60" s="25">
        <f>КМС!BS60+ИГС!BS60+МАКС!BS60</f>
        <v>0</v>
      </c>
      <c r="BT60" s="24">
        <f>КМС!BT60+ИГС!BT60+МАКС!BT60</f>
        <v>0</v>
      </c>
      <c r="BU60" s="25">
        <f>КМС!BU60+ИГС!BU60+МАКС!BU60</f>
        <v>0</v>
      </c>
      <c r="BV60" s="24">
        <f>КМС!BV60+ИГС!BV60+МАКС!BV60</f>
        <v>0</v>
      </c>
      <c r="BW60" s="25">
        <f>КМС!BW60+ИГС!BW60+МАКС!BW60</f>
        <v>0</v>
      </c>
      <c r="BX60" s="24">
        <f>КМС!BX60+ИГС!BX60+МАКС!BX60</f>
        <v>0</v>
      </c>
      <c r="BY60" s="25">
        <f>КМС!BY60+ИГС!BY60+МАКС!BY60</f>
        <v>0</v>
      </c>
      <c r="BZ60" s="24">
        <f>КМС!BZ60+ИГС!BZ60+МАКС!BZ60</f>
        <v>0</v>
      </c>
      <c r="CA60" s="24">
        <f t="shared" si="90"/>
        <v>0</v>
      </c>
      <c r="CB60" s="24">
        <f t="shared" si="91"/>
        <v>0</v>
      </c>
      <c r="CC60" s="25">
        <f>КМС!CC60+ИГС!CC60+МАКС!CC60</f>
        <v>0</v>
      </c>
      <c r="CD60" s="24">
        <f>КМС!CD60+ИГС!CD60+МАКС!CD60</f>
        <v>0</v>
      </c>
      <c r="CE60" s="25">
        <f>КМС!CE60+ИГС!CE60+МАКС!CE60</f>
        <v>0</v>
      </c>
      <c r="CF60" s="24">
        <f>КМС!CF60+ИГС!CF60+МАКС!CF60</f>
        <v>0</v>
      </c>
      <c r="CG60" s="25">
        <f>КМС!CG60+ИГС!CG60+МАКС!CG60</f>
        <v>0</v>
      </c>
      <c r="CH60" s="24">
        <f>КМС!CH60+ИГС!CH60+МАКС!CH60</f>
        <v>0</v>
      </c>
      <c r="CI60" s="25">
        <f>КМС!CI60+ИГС!CI60+МАКС!CI60</f>
        <v>0</v>
      </c>
      <c r="CJ60" s="24">
        <f>КМС!CJ60+ИГС!CJ60+МАКС!CJ60</f>
        <v>0</v>
      </c>
      <c r="CK60" s="25">
        <f>КМС!CK60+ИГС!CK60+МАКС!CK60</f>
        <v>0</v>
      </c>
      <c r="CL60" s="24">
        <f>КМС!CL60+ИГС!CL60+МАКС!CL60</f>
        <v>0</v>
      </c>
      <c r="CM60" s="25">
        <f>КМС!CM60+ИГС!CM60+МАКС!CM60</f>
        <v>0</v>
      </c>
      <c r="CN60" s="24">
        <f>КМС!CN60+ИГС!CN60+МАКС!CN60</f>
        <v>0</v>
      </c>
      <c r="CO60" s="25">
        <f>КМС!CO60+ИГС!CO60+МАКС!CO60</f>
        <v>0</v>
      </c>
      <c r="CP60" s="24">
        <f>КМС!CP60+ИГС!CP60+МАКС!CP60</f>
        <v>0</v>
      </c>
      <c r="CQ60" s="25">
        <f>КМС!CQ60+ИГС!CQ60+МАКС!CQ60</f>
        <v>0</v>
      </c>
      <c r="CR60" s="24">
        <f>КМС!CR60+ИГС!CR60+МАКС!CR60</f>
        <v>0</v>
      </c>
    </row>
    <row r="61" spans="1:96" x14ac:dyDescent="0.25">
      <c r="A61" s="10" t="s">
        <v>224</v>
      </c>
      <c r="B61" s="8" t="s">
        <v>102</v>
      </c>
      <c r="C61" s="28">
        <v>330211</v>
      </c>
      <c r="D61" s="29" t="s">
        <v>137</v>
      </c>
      <c r="E61" s="29" t="s">
        <v>123</v>
      </c>
      <c r="F61" s="31" t="s">
        <v>138</v>
      </c>
      <c r="G61" s="24">
        <f t="shared" si="68"/>
        <v>345239741.95999998</v>
      </c>
      <c r="H61" s="24">
        <f t="shared" si="69"/>
        <v>194734483.19999999</v>
      </c>
      <c r="I61" s="25">
        <f t="shared" si="92"/>
        <v>212565</v>
      </c>
      <c r="J61" s="24">
        <f t="shared" si="70"/>
        <v>91909721.769999996</v>
      </c>
      <c r="K61" s="25">
        <f t="shared" si="71"/>
        <v>20721</v>
      </c>
      <c r="L61" s="24">
        <f t="shared" si="72"/>
        <v>13088636.49</v>
      </c>
      <c r="M61" s="25">
        <f t="shared" si="73"/>
        <v>117628</v>
      </c>
      <c r="N61" s="24">
        <f t="shared" si="74"/>
        <v>89736124.939999998</v>
      </c>
      <c r="O61" s="25">
        <f t="shared" si="75"/>
        <v>2815</v>
      </c>
      <c r="P61" s="24">
        <f t="shared" si="76"/>
        <v>25729363.93</v>
      </c>
      <c r="Q61" s="25">
        <f t="shared" si="77"/>
        <v>6676</v>
      </c>
      <c r="R61" s="24">
        <f t="shared" si="67"/>
        <v>124775894.83</v>
      </c>
      <c r="S61" s="25">
        <f t="shared" si="78"/>
        <v>0</v>
      </c>
      <c r="T61" s="24">
        <f t="shared" si="79"/>
        <v>0</v>
      </c>
      <c r="U61" s="25">
        <f t="shared" si="80"/>
        <v>0</v>
      </c>
      <c r="V61" s="24">
        <f t="shared" si="81"/>
        <v>0</v>
      </c>
      <c r="W61" s="25">
        <f t="shared" si="82"/>
        <v>0</v>
      </c>
      <c r="X61" s="24">
        <f t="shared" si="83"/>
        <v>0</v>
      </c>
      <c r="Y61" s="24">
        <f t="shared" si="84"/>
        <v>102477738.2</v>
      </c>
      <c r="Z61" s="24">
        <f t="shared" si="85"/>
        <v>50531460.57</v>
      </c>
      <c r="AA61" s="25">
        <f>КМС!AA61+ИГС!AA61+МАКС!AA61</f>
        <v>61836</v>
      </c>
      <c r="AB61" s="24">
        <f>КМС!AB61+ИГС!AB61+МАКС!AB61</f>
        <v>23227677.539999999</v>
      </c>
      <c r="AC61" s="25">
        <f>КМС!AC61+ИГС!AC61+МАКС!AC61</f>
        <v>6028</v>
      </c>
      <c r="AD61" s="24">
        <f>КМС!AD61+ИГС!AD61+МАКС!AD61</f>
        <v>3926590.95</v>
      </c>
      <c r="AE61" s="25">
        <f>КМС!AE61+ИГС!AE61+МАКС!AE61</f>
        <v>35288</v>
      </c>
      <c r="AF61" s="24">
        <f>КМС!AF61+ИГС!AF61+МАКС!AF61</f>
        <v>23377192.079999998</v>
      </c>
      <c r="AG61" s="25">
        <f>КМС!AG61+ИГС!AG61+МАКС!AG61</f>
        <v>845</v>
      </c>
      <c r="AH61" s="24">
        <f>КМС!AH61+ИГС!AH61+МАКС!AH61</f>
        <v>7718809.1799999997</v>
      </c>
      <c r="AI61" s="25">
        <f>КМС!AI61+ИГС!AI61+МАКС!AI61</f>
        <v>2003</v>
      </c>
      <c r="AJ61" s="24">
        <f>КМС!AJ61+ИГС!AJ61+МАКС!AJ61</f>
        <v>44227468.450000003</v>
      </c>
      <c r="AK61" s="25">
        <f>КМС!AK61+ИГС!AK61+МАКС!AK61</f>
        <v>0</v>
      </c>
      <c r="AL61" s="24">
        <f>КМС!AL61+ИГС!AL61+МАКС!AL61</f>
        <v>0</v>
      </c>
      <c r="AM61" s="25">
        <f>КМС!AM61+ИГС!AM61+МАКС!AM61</f>
        <v>0</v>
      </c>
      <c r="AN61" s="24">
        <f>КМС!AN61+ИГС!AN61+МАКС!AN61</f>
        <v>0</v>
      </c>
      <c r="AO61" s="25">
        <f>КМС!AO61+ИГС!AO61+МАКС!AO61</f>
        <v>0</v>
      </c>
      <c r="AP61" s="24">
        <f>КМС!AP61+ИГС!AP61+МАКС!AP61</f>
        <v>0</v>
      </c>
      <c r="AQ61" s="24">
        <f t="shared" si="86"/>
        <v>76936832.799999997</v>
      </c>
      <c r="AR61" s="24">
        <f t="shared" si="87"/>
        <v>46835781.049999997</v>
      </c>
      <c r="AS61" s="25">
        <f>КМС!AS61+ИГС!AS61+МАКС!AS61</f>
        <v>42513</v>
      </c>
      <c r="AT61" s="24">
        <f>КМС!AT61+ИГС!AT61+МАКС!AT61</f>
        <v>22727183.350000001</v>
      </c>
      <c r="AU61" s="25">
        <f>КМС!AU61+ИГС!AU61+МАКС!AU61</f>
        <v>4333</v>
      </c>
      <c r="AV61" s="24">
        <f>КМС!AV61+ИГС!AV61+МАКС!AV61</f>
        <v>2617727.2999999998</v>
      </c>
      <c r="AW61" s="25">
        <f>КМС!AW61+ИГС!AW61+МАКС!AW61</f>
        <v>23526</v>
      </c>
      <c r="AX61" s="24">
        <f>КМС!AX61+ИГС!AX61+МАКС!AX61</f>
        <v>21490870.399999999</v>
      </c>
      <c r="AY61" s="25">
        <f>КМС!AY61+ИГС!AY61+МАКС!AY61</f>
        <v>563</v>
      </c>
      <c r="AZ61" s="24">
        <f>КМС!AZ61+ИГС!AZ61+МАКС!AZ61</f>
        <v>5145872.79</v>
      </c>
      <c r="BA61" s="25">
        <f>КМС!BA61+ИГС!BA61+МАКС!BA61</f>
        <v>1335</v>
      </c>
      <c r="BB61" s="24">
        <f>КМС!BB61+ИГС!BB61+МАКС!BB61</f>
        <v>24955178.960000001</v>
      </c>
      <c r="BC61" s="25">
        <f>КМС!BC61+ИГС!BC61+МАКС!BC61</f>
        <v>0</v>
      </c>
      <c r="BD61" s="24">
        <f>КМС!BD61+ИГС!BD61+МАКС!BD61</f>
        <v>0</v>
      </c>
      <c r="BE61" s="25">
        <f>КМС!BE61+ИГС!BE61+МАКС!BE61</f>
        <v>0</v>
      </c>
      <c r="BF61" s="24">
        <f>КМС!BF61+ИГС!BF61+МАКС!BF61</f>
        <v>0</v>
      </c>
      <c r="BG61" s="25">
        <f>КМС!BG61+ИГС!BG61+МАКС!BG61</f>
        <v>0</v>
      </c>
      <c r="BH61" s="24">
        <f>КМС!BH61+ИГС!BH61+МАКС!BH61</f>
        <v>0</v>
      </c>
      <c r="BI61" s="24">
        <f t="shared" si="88"/>
        <v>76936832.799999997</v>
      </c>
      <c r="BJ61" s="24">
        <f t="shared" si="89"/>
        <v>46835781.049999997</v>
      </c>
      <c r="BK61" s="25">
        <f>КМС!BK61+ИГС!BK61+МАКС!BK61</f>
        <v>42513</v>
      </c>
      <c r="BL61" s="24">
        <f>КМС!BL61+ИГС!BL61+МАКС!BL61</f>
        <v>22727183.350000001</v>
      </c>
      <c r="BM61" s="25">
        <f>КМС!BM61+ИГС!BM61+МАКС!BM61</f>
        <v>4333</v>
      </c>
      <c r="BN61" s="24">
        <f>КМС!BN61+ИГС!BN61+МАКС!BN61</f>
        <v>2617727.2999999998</v>
      </c>
      <c r="BO61" s="25">
        <f>КМС!BO61+ИГС!BO61+МАКС!BO61</f>
        <v>23526</v>
      </c>
      <c r="BP61" s="24">
        <f>КМС!BP61+ИГС!BP61+МАКС!BP61</f>
        <v>21490870.399999999</v>
      </c>
      <c r="BQ61" s="25">
        <f>КМС!BQ61+ИГС!BQ61+МАКС!BQ61</f>
        <v>563</v>
      </c>
      <c r="BR61" s="24">
        <f>КМС!BR61+ИГС!BR61+МАКС!BR61</f>
        <v>5145872.79</v>
      </c>
      <c r="BS61" s="25">
        <f>КМС!BS61+ИГС!BS61+МАКС!BS61</f>
        <v>1335</v>
      </c>
      <c r="BT61" s="24">
        <f>КМС!BT61+ИГС!BT61+МАКС!BT61</f>
        <v>24955178.960000001</v>
      </c>
      <c r="BU61" s="25">
        <f>КМС!BU61+ИГС!BU61+МАКС!BU61</f>
        <v>0</v>
      </c>
      <c r="BV61" s="24">
        <f>КМС!BV61+ИГС!BV61+МАКС!BV61</f>
        <v>0</v>
      </c>
      <c r="BW61" s="25">
        <f>КМС!BW61+ИГС!BW61+МАКС!BW61</f>
        <v>0</v>
      </c>
      <c r="BX61" s="24">
        <f>КМС!BX61+ИГС!BX61+МАКС!BX61</f>
        <v>0</v>
      </c>
      <c r="BY61" s="25">
        <f>КМС!BY61+ИГС!BY61+МАКС!BY61</f>
        <v>0</v>
      </c>
      <c r="BZ61" s="24">
        <f>КМС!BZ61+ИГС!BZ61+МАКС!BZ61</f>
        <v>0</v>
      </c>
      <c r="CA61" s="24">
        <f t="shared" si="90"/>
        <v>88888338.159999996</v>
      </c>
      <c r="CB61" s="24">
        <f t="shared" si="91"/>
        <v>50531460.530000001</v>
      </c>
      <c r="CC61" s="25">
        <f>КМС!CC61+ИГС!CC61+МАКС!CC61</f>
        <v>65703</v>
      </c>
      <c r="CD61" s="24">
        <f>КМС!CD61+ИГС!CD61+МАКС!CD61</f>
        <v>23227677.530000001</v>
      </c>
      <c r="CE61" s="25">
        <f>КМС!CE61+ИГС!CE61+МАКС!CE61</f>
        <v>6027</v>
      </c>
      <c r="CF61" s="24">
        <f>КМС!CF61+ИГС!CF61+МАКС!CF61</f>
        <v>3926590.94</v>
      </c>
      <c r="CG61" s="25">
        <f>КМС!CG61+ИГС!CG61+МАКС!CG61</f>
        <v>35288</v>
      </c>
      <c r="CH61" s="24">
        <f>КМС!CH61+ИГС!CH61+МАКС!CH61</f>
        <v>23377192.059999999</v>
      </c>
      <c r="CI61" s="25">
        <f>КМС!CI61+ИГС!CI61+МАКС!CI61</f>
        <v>844</v>
      </c>
      <c r="CJ61" s="24">
        <f>КМС!CJ61+ИГС!CJ61+МАКС!CJ61</f>
        <v>7718809.1699999999</v>
      </c>
      <c r="CK61" s="25">
        <f>КМС!CK61+ИГС!CK61+МАКС!CK61</f>
        <v>2003</v>
      </c>
      <c r="CL61" s="24">
        <f>КМС!CL61+ИГС!CL61+МАКС!CL61</f>
        <v>30638068.460000001</v>
      </c>
      <c r="CM61" s="25">
        <f>КМС!CM61+ИГС!CM61+МАКС!CM61</f>
        <v>0</v>
      </c>
      <c r="CN61" s="24">
        <f>КМС!CN61+ИГС!CN61+МАКС!CN61</f>
        <v>0</v>
      </c>
      <c r="CO61" s="25">
        <f>КМС!CO61+ИГС!CO61+МАКС!CO61</f>
        <v>0</v>
      </c>
      <c r="CP61" s="24">
        <f>КМС!CP61+ИГС!CP61+МАКС!CP61</f>
        <v>0</v>
      </c>
      <c r="CQ61" s="25">
        <f>КМС!CQ61+ИГС!CQ61+МАКС!CQ61</f>
        <v>0</v>
      </c>
      <c r="CR61" s="24">
        <f>КМС!CR61+ИГС!CR61+МАКС!CR61</f>
        <v>0</v>
      </c>
    </row>
    <row r="62" spans="1:96" x14ac:dyDescent="0.25">
      <c r="A62" s="6" t="s">
        <v>225</v>
      </c>
      <c r="B62" s="8" t="s">
        <v>226</v>
      </c>
      <c r="C62" s="28">
        <v>330333</v>
      </c>
      <c r="D62" s="29" t="s">
        <v>137</v>
      </c>
      <c r="E62" s="29" t="s">
        <v>123</v>
      </c>
      <c r="F62" s="31" t="s">
        <v>138</v>
      </c>
      <c r="G62" s="24">
        <f t="shared" si="68"/>
        <v>22901019.170000002</v>
      </c>
      <c r="H62" s="24">
        <f t="shared" si="69"/>
        <v>22901019.170000002</v>
      </c>
      <c r="I62" s="25">
        <f t="shared" si="92"/>
        <v>7450</v>
      </c>
      <c r="J62" s="24">
        <f t="shared" si="70"/>
        <v>3491368</v>
      </c>
      <c r="K62" s="25">
        <f t="shared" si="71"/>
        <v>8589</v>
      </c>
      <c r="L62" s="24">
        <f t="shared" si="72"/>
        <v>4930807.4800000004</v>
      </c>
      <c r="M62" s="25">
        <f t="shared" si="73"/>
        <v>13147</v>
      </c>
      <c r="N62" s="24">
        <f t="shared" si="74"/>
        <v>14478843.689999999</v>
      </c>
      <c r="O62" s="25">
        <f t="shared" si="75"/>
        <v>0</v>
      </c>
      <c r="P62" s="24">
        <f t="shared" si="76"/>
        <v>0</v>
      </c>
      <c r="Q62" s="25">
        <f t="shared" si="77"/>
        <v>0</v>
      </c>
      <c r="R62" s="24">
        <f t="shared" si="67"/>
        <v>0</v>
      </c>
      <c r="S62" s="25">
        <f t="shared" si="78"/>
        <v>0</v>
      </c>
      <c r="T62" s="24">
        <f t="shared" si="79"/>
        <v>0</v>
      </c>
      <c r="U62" s="25">
        <f t="shared" si="80"/>
        <v>0</v>
      </c>
      <c r="V62" s="24">
        <f t="shared" si="81"/>
        <v>0</v>
      </c>
      <c r="W62" s="25">
        <f t="shared" si="82"/>
        <v>0</v>
      </c>
      <c r="X62" s="24">
        <f t="shared" si="83"/>
        <v>0</v>
      </c>
      <c r="Y62" s="24">
        <f t="shared" si="84"/>
        <v>6870305.7599999998</v>
      </c>
      <c r="Z62" s="24">
        <f t="shared" si="85"/>
        <v>6870305.7599999998</v>
      </c>
      <c r="AA62" s="25">
        <f>КМС!AA62+ИГС!AA62+МАКС!AA62</f>
        <v>2165</v>
      </c>
      <c r="AB62" s="24">
        <f>КМС!AB62+ИГС!AB62+МАКС!AB62</f>
        <v>1047410.4</v>
      </c>
      <c r="AC62" s="25">
        <f>КМС!AC62+ИГС!AC62+МАКС!AC62</f>
        <v>2497</v>
      </c>
      <c r="AD62" s="24">
        <f>КМС!AD62+ИГС!AD62+МАКС!AD62</f>
        <v>1479242.25</v>
      </c>
      <c r="AE62" s="25">
        <f>КМС!AE62+ИГС!AE62+МАКС!AE62</f>
        <v>3944</v>
      </c>
      <c r="AF62" s="24">
        <f>КМС!AF62+ИГС!AF62+МАКС!AF62</f>
        <v>4343653.1100000003</v>
      </c>
      <c r="AG62" s="25">
        <f>КМС!AG62+ИГС!AG62+МАКС!AG62</f>
        <v>0</v>
      </c>
      <c r="AH62" s="24">
        <f>КМС!AH62+ИГС!AH62+МАКС!AH62</f>
        <v>0</v>
      </c>
      <c r="AI62" s="25">
        <f>КМС!AI62+ИГС!AI62+МАКС!AI62</f>
        <v>0</v>
      </c>
      <c r="AJ62" s="24">
        <f>КМС!AJ62+ИГС!AJ62+МАКС!AJ62</f>
        <v>0</v>
      </c>
      <c r="AK62" s="25">
        <f>КМС!AK62+ИГС!AK62+МАКС!AK62</f>
        <v>0</v>
      </c>
      <c r="AL62" s="24">
        <f>КМС!AL62+ИГС!AL62+МАКС!AL62</f>
        <v>0</v>
      </c>
      <c r="AM62" s="25">
        <f>КМС!AM62+ИГС!AM62+МАКС!AM62</f>
        <v>0</v>
      </c>
      <c r="AN62" s="24">
        <f>КМС!AN62+ИГС!AN62+МАКС!AN62</f>
        <v>0</v>
      </c>
      <c r="AO62" s="25">
        <f>КМС!AO62+ИГС!AO62+МАКС!AO62</f>
        <v>0</v>
      </c>
      <c r="AP62" s="24">
        <f>КМС!AP62+ИГС!AP62+МАКС!AP62</f>
        <v>0</v>
      </c>
      <c r="AQ62" s="24">
        <f t="shared" si="86"/>
        <v>4580203.82</v>
      </c>
      <c r="AR62" s="24">
        <f t="shared" si="87"/>
        <v>4580203.82</v>
      </c>
      <c r="AS62" s="25">
        <f>КМС!AS62+ИГС!AS62+МАКС!AS62</f>
        <v>1491</v>
      </c>
      <c r="AT62" s="24">
        <f>КМС!AT62+ИГС!AT62+МАКС!AT62</f>
        <v>698273.6</v>
      </c>
      <c r="AU62" s="25">
        <f>КМС!AU62+ИГС!AU62+МАКС!AU62</f>
        <v>1798</v>
      </c>
      <c r="AV62" s="24">
        <f>КМС!AV62+ИГС!AV62+МАКС!AV62</f>
        <v>986161.49</v>
      </c>
      <c r="AW62" s="25">
        <f>КМС!AW62+ИГС!AW62+МАКС!AW62</f>
        <v>2630</v>
      </c>
      <c r="AX62" s="24">
        <f>КМС!AX62+ИГС!AX62+МАКС!AX62</f>
        <v>2895768.73</v>
      </c>
      <c r="AY62" s="25">
        <f>КМС!AY62+ИГС!AY62+МАКС!AY62</f>
        <v>0</v>
      </c>
      <c r="AZ62" s="24">
        <f>КМС!AZ62+ИГС!AZ62+МАКС!AZ62</f>
        <v>0</v>
      </c>
      <c r="BA62" s="25">
        <f>КМС!BA62+ИГС!BA62+МАКС!BA62</f>
        <v>0</v>
      </c>
      <c r="BB62" s="24">
        <f>КМС!BB62+ИГС!BB62+МАКС!BB62</f>
        <v>0</v>
      </c>
      <c r="BC62" s="25">
        <f>КМС!BC62+ИГС!BC62+МАКС!BC62</f>
        <v>0</v>
      </c>
      <c r="BD62" s="24">
        <f>КМС!BD62+ИГС!BD62+МАКС!BD62</f>
        <v>0</v>
      </c>
      <c r="BE62" s="25">
        <f>КМС!BE62+ИГС!BE62+МАКС!BE62</f>
        <v>0</v>
      </c>
      <c r="BF62" s="24">
        <f>КМС!BF62+ИГС!BF62+МАКС!BF62</f>
        <v>0</v>
      </c>
      <c r="BG62" s="25">
        <f>КМС!BG62+ИГС!BG62+МАКС!BG62</f>
        <v>0</v>
      </c>
      <c r="BH62" s="24">
        <f>КМС!BH62+ИГС!BH62+МАКС!BH62</f>
        <v>0</v>
      </c>
      <c r="BI62" s="24">
        <f t="shared" si="88"/>
        <v>4580203.82</v>
      </c>
      <c r="BJ62" s="24">
        <f t="shared" si="89"/>
        <v>4580203.82</v>
      </c>
      <c r="BK62" s="25">
        <f>КМС!BK62+ИГС!BK62+МАКС!BK62</f>
        <v>1491</v>
      </c>
      <c r="BL62" s="24">
        <f>КМС!BL62+ИГС!BL62+МАКС!BL62</f>
        <v>698273.6</v>
      </c>
      <c r="BM62" s="25">
        <f>КМС!BM62+ИГС!BM62+МАКС!BM62</f>
        <v>1798</v>
      </c>
      <c r="BN62" s="24">
        <f>КМС!BN62+ИГС!BN62+МАКС!BN62</f>
        <v>986161.49</v>
      </c>
      <c r="BO62" s="25">
        <f>КМС!BO62+ИГС!BO62+МАКС!BO62</f>
        <v>2630</v>
      </c>
      <c r="BP62" s="24">
        <f>КМС!BP62+ИГС!BP62+МАКС!BP62</f>
        <v>2895768.73</v>
      </c>
      <c r="BQ62" s="25">
        <f>КМС!BQ62+ИГС!BQ62+МАКС!BQ62</f>
        <v>0</v>
      </c>
      <c r="BR62" s="24">
        <f>КМС!BR62+ИГС!BR62+МАКС!BR62</f>
        <v>0</v>
      </c>
      <c r="BS62" s="25">
        <f>КМС!BS62+ИГС!BS62+МАКС!BS62</f>
        <v>0</v>
      </c>
      <c r="BT62" s="24">
        <f>КМС!BT62+ИГС!BT62+МАКС!BT62</f>
        <v>0</v>
      </c>
      <c r="BU62" s="25">
        <f>КМС!BU62+ИГС!BU62+МАКС!BU62</f>
        <v>0</v>
      </c>
      <c r="BV62" s="24">
        <f>КМС!BV62+ИГС!BV62+МАКС!BV62</f>
        <v>0</v>
      </c>
      <c r="BW62" s="25">
        <f>КМС!BW62+ИГС!BW62+МАКС!BW62</f>
        <v>0</v>
      </c>
      <c r="BX62" s="24">
        <f>КМС!BX62+ИГС!BX62+МАКС!BX62</f>
        <v>0</v>
      </c>
      <c r="BY62" s="25">
        <f>КМС!BY62+ИГС!BY62+МАКС!BY62</f>
        <v>0</v>
      </c>
      <c r="BZ62" s="24">
        <f>КМС!BZ62+ИГС!BZ62+МАКС!BZ62</f>
        <v>0</v>
      </c>
      <c r="CA62" s="24">
        <f t="shared" si="90"/>
        <v>6870305.7699999996</v>
      </c>
      <c r="CB62" s="24">
        <f t="shared" si="91"/>
        <v>6870305.7699999996</v>
      </c>
      <c r="CC62" s="25">
        <f>КМС!CC62+ИГС!CC62+МАКС!CC62</f>
        <v>2303</v>
      </c>
      <c r="CD62" s="24">
        <f>КМС!CD62+ИГС!CD62+МАКС!CD62</f>
        <v>1047410.4</v>
      </c>
      <c r="CE62" s="25">
        <f>КМС!CE62+ИГС!CE62+МАКС!CE62</f>
        <v>2496</v>
      </c>
      <c r="CF62" s="24">
        <f>КМС!CF62+ИГС!CF62+МАКС!CF62</f>
        <v>1479242.25</v>
      </c>
      <c r="CG62" s="25">
        <f>КМС!CG62+ИГС!CG62+МАКС!CG62</f>
        <v>3943</v>
      </c>
      <c r="CH62" s="24">
        <f>КМС!CH62+ИГС!CH62+МАКС!CH62</f>
        <v>4343653.12</v>
      </c>
      <c r="CI62" s="25">
        <f>КМС!CI62+ИГС!CI62+МАКС!CI62</f>
        <v>0</v>
      </c>
      <c r="CJ62" s="24">
        <f>КМС!CJ62+ИГС!CJ62+МАКС!CJ62</f>
        <v>0</v>
      </c>
      <c r="CK62" s="25">
        <f>КМС!CK62+ИГС!CK62+МАКС!CK62</f>
        <v>0</v>
      </c>
      <c r="CL62" s="24">
        <f>КМС!CL62+ИГС!CL62+МАКС!CL62</f>
        <v>0</v>
      </c>
      <c r="CM62" s="25">
        <f>КМС!CM62+ИГС!CM62+МАКС!CM62</f>
        <v>0</v>
      </c>
      <c r="CN62" s="24">
        <f>КМС!CN62+ИГС!CN62+МАКС!CN62</f>
        <v>0</v>
      </c>
      <c r="CO62" s="25">
        <f>КМС!CO62+ИГС!CO62+МАКС!CO62</f>
        <v>0</v>
      </c>
      <c r="CP62" s="24">
        <f>КМС!CP62+ИГС!CP62+МАКС!CP62</f>
        <v>0</v>
      </c>
      <c r="CQ62" s="25">
        <f>КМС!CQ62+ИГС!CQ62+МАКС!CQ62</f>
        <v>0</v>
      </c>
      <c r="CR62" s="24">
        <f>КМС!CR62+ИГС!CR62+МАКС!CR62</f>
        <v>0</v>
      </c>
    </row>
    <row r="63" spans="1:96" x14ac:dyDescent="0.25">
      <c r="A63" s="6" t="s">
        <v>227</v>
      </c>
      <c r="B63" s="8" t="s">
        <v>27</v>
      </c>
      <c r="C63" s="28">
        <v>330413</v>
      </c>
      <c r="D63" s="29" t="s">
        <v>137</v>
      </c>
      <c r="E63" s="29" t="s">
        <v>129</v>
      </c>
      <c r="F63" s="31" t="s">
        <v>138</v>
      </c>
      <c r="G63" s="24">
        <f t="shared" si="68"/>
        <v>63145820.880000003</v>
      </c>
      <c r="H63" s="24">
        <f t="shared" si="69"/>
        <v>0</v>
      </c>
      <c r="I63" s="25">
        <f t="shared" si="92"/>
        <v>0</v>
      </c>
      <c r="J63" s="24">
        <f t="shared" si="70"/>
        <v>0</v>
      </c>
      <c r="K63" s="25">
        <f t="shared" si="71"/>
        <v>0</v>
      </c>
      <c r="L63" s="24">
        <f t="shared" si="72"/>
        <v>0</v>
      </c>
      <c r="M63" s="25">
        <f t="shared" si="73"/>
        <v>0</v>
      </c>
      <c r="N63" s="24">
        <f t="shared" si="74"/>
        <v>0</v>
      </c>
      <c r="O63" s="25">
        <f t="shared" si="75"/>
        <v>0</v>
      </c>
      <c r="P63" s="24">
        <f t="shared" si="76"/>
        <v>0</v>
      </c>
      <c r="Q63" s="25">
        <f t="shared" si="77"/>
        <v>0</v>
      </c>
      <c r="R63" s="24">
        <f t="shared" si="67"/>
        <v>0</v>
      </c>
      <c r="S63" s="25">
        <f t="shared" si="78"/>
        <v>0</v>
      </c>
      <c r="T63" s="24">
        <f t="shared" si="79"/>
        <v>0</v>
      </c>
      <c r="U63" s="25">
        <f t="shared" si="80"/>
        <v>0</v>
      </c>
      <c r="V63" s="24">
        <f t="shared" si="81"/>
        <v>0</v>
      </c>
      <c r="W63" s="25">
        <f t="shared" si="82"/>
        <v>20668</v>
      </c>
      <c r="X63" s="24">
        <f t="shared" si="83"/>
        <v>63145820.880000003</v>
      </c>
      <c r="Y63" s="24">
        <f t="shared" si="84"/>
        <v>15822850.050000001</v>
      </c>
      <c r="Z63" s="24">
        <f t="shared" si="85"/>
        <v>0</v>
      </c>
      <c r="AA63" s="25">
        <f>КМС!AA63+ИГС!AA63+МАКС!AA63</f>
        <v>0</v>
      </c>
      <c r="AB63" s="24">
        <f>КМС!AB63+ИГС!AB63+МАКС!AB63</f>
        <v>0</v>
      </c>
      <c r="AC63" s="25">
        <f>КМС!AC63+ИГС!AC63+МАКС!AC63</f>
        <v>0</v>
      </c>
      <c r="AD63" s="24">
        <f>КМС!AD63+ИГС!AD63+МАКС!AD63</f>
        <v>0</v>
      </c>
      <c r="AE63" s="25">
        <f>КМС!AE63+ИГС!AE63+МАКС!AE63</f>
        <v>0</v>
      </c>
      <c r="AF63" s="24">
        <f>КМС!AF63+ИГС!AF63+МАКС!AF63</f>
        <v>0</v>
      </c>
      <c r="AG63" s="25">
        <f>КМС!AG63+ИГС!AG63+МАКС!AG63</f>
        <v>0</v>
      </c>
      <c r="AH63" s="24">
        <f>КМС!AH63+ИГС!AH63+МАКС!AH63</f>
        <v>0</v>
      </c>
      <c r="AI63" s="25">
        <f>КМС!AI63+ИГС!AI63+МАКС!AI63</f>
        <v>0</v>
      </c>
      <c r="AJ63" s="24">
        <f>КМС!AJ63+ИГС!AJ63+МАКС!AJ63</f>
        <v>0</v>
      </c>
      <c r="AK63" s="25">
        <f>КМС!AK63+ИГС!AK63+МАКС!AK63</f>
        <v>0</v>
      </c>
      <c r="AL63" s="24">
        <f>КМС!AL63+ИГС!AL63+МАКС!AL63</f>
        <v>0</v>
      </c>
      <c r="AM63" s="25">
        <f>КМС!AM63+ИГС!AM63+МАКС!AM63</f>
        <v>0</v>
      </c>
      <c r="AN63" s="24">
        <f>КМС!AN63+ИГС!AN63+МАКС!AN63</f>
        <v>0</v>
      </c>
      <c r="AO63" s="25">
        <f>КМС!AO63+ИГС!AO63+МАКС!AO63</f>
        <v>5167</v>
      </c>
      <c r="AP63" s="24">
        <f>КМС!AP63+ИГС!AP63+МАКС!AP63</f>
        <v>15822850.050000001</v>
      </c>
      <c r="AQ63" s="24">
        <f t="shared" si="86"/>
        <v>15774323.609999999</v>
      </c>
      <c r="AR63" s="24">
        <f t="shared" si="87"/>
        <v>0</v>
      </c>
      <c r="AS63" s="25">
        <f>КМС!AS63+ИГС!AS63+МАКС!AS63</f>
        <v>0</v>
      </c>
      <c r="AT63" s="24">
        <f>КМС!AT63+ИГС!AT63+МАКС!AT63</f>
        <v>0</v>
      </c>
      <c r="AU63" s="25">
        <f>КМС!AU63+ИГС!AU63+МАКС!AU63</f>
        <v>0</v>
      </c>
      <c r="AV63" s="24">
        <f>КМС!AV63+ИГС!AV63+МАКС!AV63</f>
        <v>0</v>
      </c>
      <c r="AW63" s="25">
        <f>КМС!AW63+ИГС!AW63+МАКС!AW63</f>
        <v>0</v>
      </c>
      <c r="AX63" s="24">
        <f>КМС!AX63+ИГС!AX63+МАКС!AX63</f>
        <v>0</v>
      </c>
      <c r="AY63" s="25">
        <f>КМС!AY63+ИГС!AY63+МАКС!AY63</f>
        <v>0</v>
      </c>
      <c r="AZ63" s="24">
        <f>КМС!AZ63+ИГС!AZ63+МАКС!AZ63</f>
        <v>0</v>
      </c>
      <c r="BA63" s="25">
        <f>КМС!BA63+ИГС!BA63+МАКС!BA63</f>
        <v>0</v>
      </c>
      <c r="BB63" s="24">
        <f>КМС!BB63+ИГС!BB63+МАКС!BB63</f>
        <v>0</v>
      </c>
      <c r="BC63" s="25">
        <f>КМС!BC63+ИГС!BC63+МАКС!BC63</f>
        <v>0</v>
      </c>
      <c r="BD63" s="24">
        <f>КМС!BD63+ИГС!BD63+МАКС!BD63</f>
        <v>0</v>
      </c>
      <c r="BE63" s="25">
        <f>КМС!BE63+ИГС!BE63+МАКС!BE63</f>
        <v>0</v>
      </c>
      <c r="BF63" s="24">
        <f>КМС!BF63+ИГС!BF63+МАКС!BF63</f>
        <v>0</v>
      </c>
      <c r="BG63" s="25">
        <f>КМС!BG63+ИГС!BG63+МАКС!BG63</f>
        <v>5168</v>
      </c>
      <c r="BH63" s="24">
        <f>КМС!BH63+ИГС!BH63+МАКС!BH63</f>
        <v>15774323.609999999</v>
      </c>
      <c r="BI63" s="24">
        <f t="shared" si="88"/>
        <v>15774323.609999999</v>
      </c>
      <c r="BJ63" s="24">
        <f t="shared" si="89"/>
        <v>0</v>
      </c>
      <c r="BK63" s="25">
        <f>КМС!BK63+ИГС!BK63+МАКС!BK63</f>
        <v>0</v>
      </c>
      <c r="BL63" s="24">
        <f>КМС!BL63+ИГС!BL63+МАКС!BL63</f>
        <v>0</v>
      </c>
      <c r="BM63" s="25">
        <f>КМС!BM63+ИГС!BM63+МАКС!BM63</f>
        <v>0</v>
      </c>
      <c r="BN63" s="24">
        <f>КМС!BN63+ИГС!BN63+МАКС!BN63</f>
        <v>0</v>
      </c>
      <c r="BO63" s="25">
        <f>КМС!BO63+ИГС!BO63+МАКС!BO63</f>
        <v>0</v>
      </c>
      <c r="BP63" s="24">
        <f>КМС!BP63+ИГС!BP63+МАКС!BP63</f>
        <v>0</v>
      </c>
      <c r="BQ63" s="25">
        <f>КМС!BQ63+ИГС!BQ63+МАКС!BQ63</f>
        <v>0</v>
      </c>
      <c r="BR63" s="24">
        <f>КМС!BR63+ИГС!BR63+МАКС!BR63</f>
        <v>0</v>
      </c>
      <c r="BS63" s="25">
        <f>КМС!BS63+ИГС!BS63+МАКС!BS63</f>
        <v>0</v>
      </c>
      <c r="BT63" s="24">
        <f>КМС!BT63+ИГС!BT63+МАКС!BT63</f>
        <v>0</v>
      </c>
      <c r="BU63" s="25">
        <f>КМС!BU63+ИГС!BU63+МАКС!BU63</f>
        <v>0</v>
      </c>
      <c r="BV63" s="24">
        <f>КМС!BV63+ИГС!BV63+МАКС!BV63</f>
        <v>0</v>
      </c>
      <c r="BW63" s="25">
        <f>КМС!BW63+ИГС!BW63+МАКС!BW63</f>
        <v>0</v>
      </c>
      <c r="BX63" s="24">
        <f>КМС!BX63+ИГС!BX63+МАКС!BX63</f>
        <v>0</v>
      </c>
      <c r="BY63" s="25">
        <f>КМС!BY63+ИГС!BY63+МАКС!BY63</f>
        <v>5167</v>
      </c>
      <c r="BZ63" s="24">
        <f>КМС!BZ63+ИГС!BZ63+МАКС!BZ63</f>
        <v>15774323.609999999</v>
      </c>
      <c r="CA63" s="24">
        <f t="shared" si="90"/>
        <v>15774323.609999999</v>
      </c>
      <c r="CB63" s="24">
        <f t="shared" si="91"/>
        <v>0</v>
      </c>
      <c r="CC63" s="25">
        <f>КМС!CC63+ИГС!CC63+МАКС!CC63</f>
        <v>0</v>
      </c>
      <c r="CD63" s="24">
        <f>КМС!CD63+ИГС!CD63+МАКС!CD63</f>
        <v>0</v>
      </c>
      <c r="CE63" s="25">
        <f>КМС!CE63+ИГС!CE63+МАКС!CE63</f>
        <v>0</v>
      </c>
      <c r="CF63" s="24">
        <f>КМС!CF63+ИГС!CF63+МАКС!CF63</f>
        <v>0</v>
      </c>
      <c r="CG63" s="25">
        <f>КМС!CG63+ИГС!CG63+МАКС!CG63</f>
        <v>0</v>
      </c>
      <c r="CH63" s="24">
        <f>КМС!CH63+ИГС!CH63+МАКС!CH63</f>
        <v>0</v>
      </c>
      <c r="CI63" s="25">
        <f>КМС!CI63+ИГС!CI63+МАКС!CI63</f>
        <v>0</v>
      </c>
      <c r="CJ63" s="24">
        <f>КМС!CJ63+ИГС!CJ63+МАКС!CJ63</f>
        <v>0</v>
      </c>
      <c r="CK63" s="25">
        <f>КМС!CK63+ИГС!CK63+МАКС!CK63</f>
        <v>0</v>
      </c>
      <c r="CL63" s="24">
        <f>КМС!CL63+ИГС!CL63+МАКС!CL63</f>
        <v>0</v>
      </c>
      <c r="CM63" s="25">
        <f>КМС!CM63+ИГС!CM63+МАКС!CM63</f>
        <v>0</v>
      </c>
      <c r="CN63" s="24">
        <f>КМС!CN63+ИГС!CN63+МАКС!CN63</f>
        <v>0</v>
      </c>
      <c r="CO63" s="25">
        <f>КМС!CO63+ИГС!CO63+МАКС!CO63</f>
        <v>0</v>
      </c>
      <c r="CP63" s="24">
        <f>КМС!CP63+ИГС!CP63+МАКС!CP63</f>
        <v>0</v>
      </c>
      <c r="CQ63" s="25">
        <f>КМС!CQ63+ИГС!CQ63+МАКС!CQ63</f>
        <v>5166</v>
      </c>
      <c r="CR63" s="24">
        <f>КМС!CR63+ИГС!CR63+МАКС!CR63</f>
        <v>15774323.609999999</v>
      </c>
    </row>
    <row r="64" spans="1:96" x14ac:dyDescent="0.25">
      <c r="A64" s="6" t="s">
        <v>228</v>
      </c>
      <c r="B64" s="8" t="s">
        <v>112</v>
      </c>
      <c r="C64" s="28"/>
      <c r="D64" s="29"/>
      <c r="E64" s="29"/>
      <c r="F64" s="31"/>
      <c r="G64" s="24">
        <f t="shared" si="68"/>
        <v>4933256.12</v>
      </c>
      <c r="H64" s="24">
        <f t="shared" si="69"/>
        <v>4933256.12</v>
      </c>
      <c r="I64" s="25">
        <f t="shared" si="92"/>
        <v>450</v>
      </c>
      <c r="J64" s="24">
        <f t="shared" si="70"/>
        <v>210888</v>
      </c>
      <c r="K64" s="25">
        <f t="shared" si="71"/>
        <v>1550</v>
      </c>
      <c r="L64" s="24">
        <f t="shared" si="72"/>
        <v>889830.2</v>
      </c>
      <c r="M64" s="25">
        <f t="shared" si="73"/>
        <v>3480</v>
      </c>
      <c r="N64" s="24">
        <f t="shared" si="74"/>
        <v>3832537.92</v>
      </c>
      <c r="O64" s="25">
        <f t="shared" si="75"/>
        <v>0</v>
      </c>
      <c r="P64" s="24">
        <f t="shared" si="76"/>
        <v>0</v>
      </c>
      <c r="Q64" s="25">
        <f t="shared" si="77"/>
        <v>0</v>
      </c>
      <c r="R64" s="24">
        <f t="shared" si="67"/>
        <v>0</v>
      </c>
      <c r="S64" s="25">
        <f t="shared" si="78"/>
        <v>0</v>
      </c>
      <c r="T64" s="24">
        <f t="shared" si="79"/>
        <v>0</v>
      </c>
      <c r="U64" s="25">
        <f t="shared" si="80"/>
        <v>0</v>
      </c>
      <c r="V64" s="24">
        <f t="shared" si="81"/>
        <v>0</v>
      </c>
      <c r="W64" s="25">
        <f t="shared" si="82"/>
        <v>0</v>
      </c>
      <c r="X64" s="24">
        <f t="shared" si="83"/>
        <v>0</v>
      </c>
      <c r="Y64" s="24">
        <f t="shared" si="84"/>
        <v>1479976.83</v>
      </c>
      <c r="Z64" s="24">
        <f t="shared" si="85"/>
        <v>1479976.83</v>
      </c>
      <c r="AA64" s="25">
        <f>КМС!AA64+ИГС!AA64+МАКС!AA64</f>
        <v>131</v>
      </c>
      <c r="AB64" s="24">
        <f>КМС!AB64+ИГС!AB64+МАКС!AB64</f>
        <v>63266.39</v>
      </c>
      <c r="AC64" s="25">
        <f>КМС!AC64+ИГС!AC64+МАКС!AC64</f>
        <v>449</v>
      </c>
      <c r="AD64" s="24">
        <f>КМС!AD64+ИГС!AD64+МАКС!AD64</f>
        <v>266949.06</v>
      </c>
      <c r="AE64" s="25">
        <f>КМС!AE64+ИГС!AE64+МАКС!AE64</f>
        <v>1044</v>
      </c>
      <c r="AF64" s="24">
        <f>КМС!AF64+ИГС!AF64+МАКС!AF64</f>
        <v>1149761.3799999999</v>
      </c>
      <c r="AG64" s="25">
        <f>КМС!AG64+ИГС!AG64+МАКС!AG64</f>
        <v>0</v>
      </c>
      <c r="AH64" s="24">
        <f>КМС!AH64+ИГС!AH64+МАКС!AH64</f>
        <v>0</v>
      </c>
      <c r="AI64" s="25">
        <f>КМС!AI64+ИГС!AI64+МАКС!AI64</f>
        <v>0</v>
      </c>
      <c r="AJ64" s="24">
        <f>КМС!AJ64+ИГС!AJ64+МАКС!AJ64</f>
        <v>0</v>
      </c>
      <c r="AK64" s="25">
        <f>КМС!AK64+ИГС!AK64+МАКС!AK64</f>
        <v>0</v>
      </c>
      <c r="AL64" s="24">
        <f>КМС!AL64+ИГС!AL64+МАКС!AL64</f>
        <v>0</v>
      </c>
      <c r="AM64" s="25">
        <f>КМС!AM64+ИГС!AM64+МАКС!AM64</f>
        <v>0</v>
      </c>
      <c r="AN64" s="24">
        <f>КМС!AN64+ИГС!AN64+МАКС!AN64</f>
        <v>0</v>
      </c>
      <c r="AO64" s="25">
        <f>КМС!AO64+ИГС!AO64+МАКС!AO64</f>
        <v>0</v>
      </c>
      <c r="AP64" s="24">
        <f>КМС!AP64+ИГС!AP64+МАКС!AP64</f>
        <v>0</v>
      </c>
      <c r="AQ64" s="24">
        <f t="shared" si="86"/>
        <v>986651.22</v>
      </c>
      <c r="AR64" s="24">
        <f t="shared" si="87"/>
        <v>986651.22</v>
      </c>
      <c r="AS64" s="25">
        <f>КМС!AS64+ИГС!AS64+МАКС!AS64</f>
        <v>90</v>
      </c>
      <c r="AT64" s="24">
        <f>КМС!AT64+ИГС!AT64+МАКС!AT64</f>
        <v>42177.599999999999</v>
      </c>
      <c r="AU64" s="25">
        <f>КМС!AU64+ИГС!AU64+МАКС!AU64</f>
        <v>327</v>
      </c>
      <c r="AV64" s="24">
        <f>КМС!AV64+ИГС!AV64+МАКС!AV64</f>
        <v>177966.04</v>
      </c>
      <c r="AW64" s="25">
        <f>КМС!AW64+ИГС!AW64+МАКС!AW64</f>
        <v>696</v>
      </c>
      <c r="AX64" s="24">
        <f>КМС!AX64+ИГС!AX64+МАКС!AX64</f>
        <v>766507.58</v>
      </c>
      <c r="AY64" s="25">
        <f>КМС!AY64+ИГС!AY64+МАКС!AY64</f>
        <v>0</v>
      </c>
      <c r="AZ64" s="24">
        <f>КМС!AZ64+ИГС!AZ64+МАКС!AZ64</f>
        <v>0</v>
      </c>
      <c r="BA64" s="25">
        <f>КМС!BA64+ИГС!BA64+МАКС!BA64</f>
        <v>0</v>
      </c>
      <c r="BB64" s="24">
        <f>КМС!BB64+ИГС!BB64+МАКС!BB64</f>
        <v>0</v>
      </c>
      <c r="BC64" s="25">
        <f>КМС!BC64+ИГС!BC64+МАКС!BC64</f>
        <v>0</v>
      </c>
      <c r="BD64" s="24">
        <f>КМС!BD64+ИГС!BD64+МАКС!BD64</f>
        <v>0</v>
      </c>
      <c r="BE64" s="25">
        <f>КМС!BE64+ИГС!BE64+МАКС!BE64</f>
        <v>0</v>
      </c>
      <c r="BF64" s="24">
        <f>КМС!BF64+ИГС!BF64+МАКС!BF64</f>
        <v>0</v>
      </c>
      <c r="BG64" s="25">
        <f>КМС!BG64+ИГС!BG64+МАКС!BG64</f>
        <v>0</v>
      </c>
      <c r="BH64" s="24">
        <f>КМС!BH64+ИГС!BH64+МАКС!BH64</f>
        <v>0</v>
      </c>
      <c r="BI64" s="24">
        <f t="shared" si="88"/>
        <v>986651.22</v>
      </c>
      <c r="BJ64" s="24">
        <f t="shared" si="89"/>
        <v>986651.22</v>
      </c>
      <c r="BK64" s="25">
        <f>КМС!BK64+ИГС!BK64+МАКС!BK64</f>
        <v>90</v>
      </c>
      <c r="BL64" s="24">
        <f>КМС!BL64+ИГС!BL64+МАКС!BL64</f>
        <v>42177.599999999999</v>
      </c>
      <c r="BM64" s="25">
        <f>КМС!BM64+ИГС!BM64+МАКС!BM64</f>
        <v>327</v>
      </c>
      <c r="BN64" s="24">
        <f>КМС!BN64+ИГС!BN64+МАКС!BN64</f>
        <v>177966.04</v>
      </c>
      <c r="BO64" s="25">
        <f>КМС!BO64+ИГС!BO64+МАКС!BO64</f>
        <v>696</v>
      </c>
      <c r="BP64" s="24">
        <f>КМС!BP64+ИГС!BP64+МАКС!BP64</f>
        <v>766507.58</v>
      </c>
      <c r="BQ64" s="25">
        <f>КМС!BQ64+ИГС!BQ64+МАКС!BQ64</f>
        <v>0</v>
      </c>
      <c r="BR64" s="24">
        <f>КМС!BR64+ИГС!BR64+МАКС!BR64</f>
        <v>0</v>
      </c>
      <c r="BS64" s="25">
        <f>КМС!BS64+ИГС!BS64+МАКС!BS64</f>
        <v>0</v>
      </c>
      <c r="BT64" s="24">
        <f>КМС!BT64+ИГС!BT64+МАКС!BT64</f>
        <v>0</v>
      </c>
      <c r="BU64" s="25">
        <f>КМС!BU64+ИГС!BU64+МАКС!BU64</f>
        <v>0</v>
      </c>
      <c r="BV64" s="24">
        <f>КМС!BV64+ИГС!BV64+МАКС!BV64</f>
        <v>0</v>
      </c>
      <c r="BW64" s="25">
        <f>КМС!BW64+ИГС!BW64+МАКС!BW64</f>
        <v>0</v>
      </c>
      <c r="BX64" s="24">
        <f>КМС!BX64+ИГС!BX64+МАКС!BX64</f>
        <v>0</v>
      </c>
      <c r="BY64" s="25">
        <f>КМС!BY64+ИГС!BY64+МАКС!BY64</f>
        <v>0</v>
      </c>
      <c r="BZ64" s="24">
        <f>КМС!BZ64+ИГС!BZ64+МАКС!BZ64</f>
        <v>0</v>
      </c>
      <c r="CA64" s="24">
        <f t="shared" si="90"/>
        <v>1479976.85</v>
      </c>
      <c r="CB64" s="24">
        <f t="shared" si="91"/>
        <v>1479976.85</v>
      </c>
      <c r="CC64" s="25">
        <f>КМС!CC64+ИГС!CC64+МАКС!CC64</f>
        <v>139</v>
      </c>
      <c r="CD64" s="24">
        <f>КМС!CD64+ИГС!CD64+МАКС!CD64</f>
        <v>63266.41</v>
      </c>
      <c r="CE64" s="25">
        <f>КМС!CE64+ИГС!CE64+МАКС!CE64</f>
        <v>447</v>
      </c>
      <c r="CF64" s="24">
        <f>КМС!CF64+ИГС!CF64+МАКС!CF64</f>
        <v>266949.06</v>
      </c>
      <c r="CG64" s="25">
        <f>КМС!CG64+ИГС!CG64+МАКС!CG64</f>
        <v>1044</v>
      </c>
      <c r="CH64" s="24">
        <f>КМС!CH64+ИГС!CH64+МАКС!CH64</f>
        <v>1149761.3799999999</v>
      </c>
      <c r="CI64" s="25">
        <f>КМС!CI64+ИГС!CI64+МАКС!CI64</f>
        <v>0</v>
      </c>
      <c r="CJ64" s="24">
        <f>КМС!CJ64+ИГС!CJ64+МАКС!CJ64</f>
        <v>0</v>
      </c>
      <c r="CK64" s="25">
        <f>КМС!CK64+ИГС!CK64+МАКС!CK64</f>
        <v>0</v>
      </c>
      <c r="CL64" s="24">
        <f>КМС!CL64+ИГС!CL64+МАКС!CL64</f>
        <v>0</v>
      </c>
      <c r="CM64" s="25">
        <f>КМС!CM64+ИГС!CM64+МАКС!CM64</f>
        <v>0</v>
      </c>
      <c r="CN64" s="24">
        <f>КМС!CN64+ИГС!CN64+МАКС!CN64</f>
        <v>0</v>
      </c>
      <c r="CO64" s="25">
        <f>КМС!CO64+ИГС!CO64+МАКС!CO64</f>
        <v>0</v>
      </c>
      <c r="CP64" s="24">
        <f>КМС!CP64+ИГС!CP64+МАКС!CP64</f>
        <v>0</v>
      </c>
      <c r="CQ64" s="25">
        <f>КМС!CQ64+ИГС!CQ64+МАКС!CQ64</f>
        <v>0</v>
      </c>
      <c r="CR64" s="24">
        <f>КМС!CR64+ИГС!CR64+МАКС!CR64</f>
        <v>0</v>
      </c>
    </row>
    <row r="65" spans="1:96" x14ac:dyDescent="0.25">
      <c r="A65" s="6"/>
      <c r="B65" s="5" t="s">
        <v>28</v>
      </c>
      <c r="C65" s="28">
        <v>330019</v>
      </c>
      <c r="D65" s="29" t="s">
        <v>137</v>
      </c>
      <c r="E65" s="29" t="s">
        <v>123</v>
      </c>
      <c r="F65" s="31" t="s">
        <v>138</v>
      </c>
      <c r="G65" s="24">
        <f t="shared" si="68"/>
        <v>0</v>
      </c>
      <c r="H65" s="24">
        <f t="shared" si="69"/>
        <v>0</v>
      </c>
      <c r="I65" s="25">
        <f t="shared" si="92"/>
        <v>0</v>
      </c>
      <c r="J65" s="24">
        <f t="shared" si="70"/>
        <v>0</v>
      </c>
      <c r="K65" s="25">
        <f t="shared" si="71"/>
        <v>0</v>
      </c>
      <c r="L65" s="24">
        <f t="shared" si="72"/>
        <v>0</v>
      </c>
      <c r="M65" s="25">
        <f t="shared" si="73"/>
        <v>0</v>
      </c>
      <c r="N65" s="24">
        <f t="shared" si="74"/>
        <v>0</v>
      </c>
      <c r="O65" s="25">
        <f t="shared" si="75"/>
        <v>0</v>
      </c>
      <c r="P65" s="24">
        <f t="shared" si="76"/>
        <v>0</v>
      </c>
      <c r="Q65" s="25">
        <f t="shared" si="77"/>
        <v>0</v>
      </c>
      <c r="R65" s="24">
        <f t="shared" si="67"/>
        <v>0</v>
      </c>
      <c r="S65" s="25">
        <f t="shared" si="78"/>
        <v>0</v>
      </c>
      <c r="T65" s="24">
        <f t="shared" si="79"/>
        <v>0</v>
      </c>
      <c r="U65" s="25">
        <f t="shared" si="80"/>
        <v>0</v>
      </c>
      <c r="V65" s="24">
        <f t="shared" si="81"/>
        <v>0</v>
      </c>
      <c r="W65" s="25">
        <f t="shared" si="82"/>
        <v>0</v>
      </c>
      <c r="X65" s="24">
        <f t="shared" si="83"/>
        <v>0</v>
      </c>
      <c r="Y65" s="24">
        <f t="shared" si="84"/>
        <v>0</v>
      </c>
      <c r="Z65" s="24">
        <f t="shared" si="85"/>
        <v>0</v>
      </c>
      <c r="AA65" s="25">
        <f>КМС!AA65+ИГС!AA65+МАКС!AA65</f>
        <v>0</v>
      </c>
      <c r="AB65" s="24">
        <f>КМС!AB65+ИГС!AB65+МАКС!AB65</f>
        <v>0</v>
      </c>
      <c r="AC65" s="25">
        <f>КМС!AC65+ИГС!AC65+МАКС!AC65</f>
        <v>0</v>
      </c>
      <c r="AD65" s="24">
        <f>КМС!AD65+ИГС!AD65+МАКС!AD65</f>
        <v>0</v>
      </c>
      <c r="AE65" s="25">
        <f>КМС!AE65+ИГС!AE65+МАКС!AE65</f>
        <v>0</v>
      </c>
      <c r="AF65" s="24">
        <f>КМС!AF65+ИГС!AF65+МАКС!AF65</f>
        <v>0</v>
      </c>
      <c r="AG65" s="25">
        <f>КМС!AG65+ИГС!AG65+МАКС!AG65</f>
        <v>0</v>
      </c>
      <c r="AH65" s="24">
        <f>КМС!AH65+ИГС!AH65+МАКС!AH65</f>
        <v>0</v>
      </c>
      <c r="AI65" s="25">
        <f>КМС!AI65+ИГС!AI65+МАКС!AI65</f>
        <v>0</v>
      </c>
      <c r="AJ65" s="24">
        <f>КМС!AJ65+ИГС!AJ65+МАКС!AJ65</f>
        <v>0</v>
      </c>
      <c r="AK65" s="25">
        <f>КМС!AK65+ИГС!AK65+МАКС!AK65</f>
        <v>0</v>
      </c>
      <c r="AL65" s="24">
        <f>КМС!AL65+ИГС!AL65+МАКС!AL65</f>
        <v>0</v>
      </c>
      <c r="AM65" s="25">
        <f>КМС!AM65+ИГС!AM65+МАКС!AM65</f>
        <v>0</v>
      </c>
      <c r="AN65" s="24">
        <f>КМС!AN65+ИГС!AN65+МАКС!AN65</f>
        <v>0</v>
      </c>
      <c r="AO65" s="25">
        <f>КМС!AO65+ИГС!AO65+МАКС!AO65</f>
        <v>0</v>
      </c>
      <c r="AP65" s="24">
        <f>КМС!AP65+ИГС!AP65+МАКС!AP65</f>
        <v>0</v>
      </c>
      <c r="AQ65" s="24">
        <f t="shared" si="86"/>
        <v>0</v>
      </c>
      <c r="AR65" s="24">
        <f t="shared" si="87"/>
        <v>0</v>
      </c>
      <c r="AS65" s="25">
        <f>КМС!AS65+ИГС!AS65+МАКС!AS65</f>
        <v>0</v>
      </c>
      <c r="AT65" s="24">
        <f>КМС!AT65+ИГС!AT65+МАКС!AT65</f>
        <v>0</v>
      </c>
      <c r="AU65" s="25">
        <f>КМС!AU65+ИГС!AU65+МАКС!AU65</f>
        <v>0</v>
      </c>
      <c r="AV65" s="24">
        <f>КМС!AV65+ИГС!AV65+МАКС!AV65</f>
        <v>0</v>
      </c>
      <c r="AW65" s="25">
        <f>КМС!AW65+ИГС!AW65+МАКС!AW65</f>
        <v>0</v>
      </c>
      <c r="AX65" s="24">
        <f>КМС!AX65+ИГС!AX65+МАКС!AX65</f>
        <v>0</v>
      </c>
      <c r="AY65" s="25">
        <f>КМС!AY65+ИГС!AY65+МАКС!AY65</f>
        <v>0</v>
      </c>
      <c r="AZ65" s="24">
        <f>КМС!AZ65+ИГС!AZ65+МАКС!AZ65</f>
        <v>0</v>
      </c>
      <c r="BA65" s="25">
        <f>КМС!BA65+ИГС!BA65+МАКС!BA65</f>
        <v>0</v>
      </c>
      <c r="BB65" s="24">
        <f>КМС!BB65+ИГС!BB65+МАКС!BB65</f>
        <v>0</v>
      </c>
      <c r="BC65" s="25">
        <f>КМС!BC65+ИГС!BC65+МАКС!BC65</f>
        <v>0</v>
      </c>
      <c r="BD65" s="24">
        <f>КМС!BD65+ИГС!BD65+МАКС!BD65</f>
        <v>0</v>
      </c>
      <c r="BE65" s="25">
        <f>КМС!BE65+ИГС!BE65+МАКС!BE65</f>
        <v>0</v>
      </c>
      <c r="BF65" s="24">
        <f>КМС!BF65+ИГС!BF65+МАКС!BF65</f>
        <v>0</v>
      </c>
      <c r="BG65" s="25">
        <f>КМС!BG65+ИГС!BG65+МАКС!BG65</f>
        <v>0</v>
      </c>
      <c r="BH65" s="24">
        <f>КМС!BH65+ИГС!BH65+МАКС!BH65</f>
        <v>0</v>
      </c>
      <c r="BI65" s="24">
        <f t="shared" si="88"/>
        <v>0</v>
      </c>
      <c r="BJ65" s="24">
        <f t="shared" si="89"/>
        <v>0</v>
      </c>
      <c r="BK65" s="25">
        <f>КМС!BK65+ИГС!BK65+МАКС!BK65</f>
        <v>0</v>
      </c>
      <c r="BL65" s="24">
        <f>КМС!BL65+ИГС!BL65+МАКС!BL65</f>
        <v>0</v>
      </c>
      <c r="BM65" s="25">
        <f>КМС!BM65+ИГС!BM65+МАКС!BM65</f>
        <v>0</v>
      </c>
      <c r="BN65" s="24">
        <f>КМС!BN65+ИГС!BN65+МАКС!BN65</f>
        <v>0</v>
      </c>
      <c r="BO65" s="25">
        <f>КМС!BO65+ИГС!BO65+МАКС!BO65</f>
        <v>0</v>
      </c>
      <c r="BP65" s="24">
        <f>КМС!BP65+ИГС!BP65+МАКС!BP65</f>
        <v>0</v>
      </c>
      <c r="BQ65" s="25">
        <f>КМС!BQ65+ИГС!BQ65+МАКС!BQ65</f>
        <v>0</v>
      </c>
      <c r="BR65" s="24">
        <f>КМС!BR65+ИГС!BR65+МАКС!BR65</f>
        <v>0</v>
      </c>
      <c r="BS65" s="25">
        <f>КМС!BS65+ИГС!BS65+МАКС!BS65</f>
        <v>0</v>
      </c>
      <c r="BT65" s="24">
        <f>КМС!BT65+ИГС!BT65+МАКС!BT65</f>
        <v>0</v>
      </c>
      <c r="BU65" s="25">
        <f>КМС!BU65+ИГС!BU65+МАКС!BU65</f>
        <v>0</v>
      </c>
      <c r="BV65" s="24">
        <f>КМС!BV65+ИГС!BV65+МАКС!BV65</f>
        <v>0</v>
      </c>
      <c r="BW65" s="25">
        <f>КМС!BW65+ИГС!BW65+МАКС!BW65</f>
        <v>0</v>
      </c>
      <c r="BX65" s="24">
        <f>КМС!BX65+ИГС!BX65+МАКС!BX65</f>
        <v>0</v>
      </c>
      <c r="BY65" s="25">
        <f>КМС!BY65+ИГС!BY65+МАКС!BY65</f>
        <v>0</v>
      </c>
      <c r="BZ65" s="24">
        <f>КМС!BZ65+ИГС!BZ65+МАКС!BZ65</f>
        <v>0</v>
      </c>
      <c r="CA65" s="24">
        <f t="shared" si="90"/>
        <v>0</v>
      </c>
      <c r="CB65" s="24">
        <f t="shared" si="91"/>
        <v>0</v>
      </c>
      <c r="CC65" s="25">
        <f>КМС!CC65+ИГС!CC65+МАКС!CC65</f>
        <v>0</v>
      </c>
      <c r="CD65" s="24">
        <f>КМС!CD65+ИГС!CD65+МАКС!CD65</f>
        <v>0</v>
      </c>
      <c r="CE65" s="25">
        <f>КМС!CE65+ИГС!CE65+МАКС!CE65</f>
        <v>0</v>
      </c>
      <c r="CF65" s="24">
        <f>КМС!CF65+ИГС!CF65+МАКС!CF65</f>
        <v>0</v>
      </c>
      <c r="CG65" s="25">
        <f>КМС!CG65+ИГС!CG65+МАКС!CG65</f>
        <v>0</v>
      </c>
      <c r="CH65" s="24">
        <f>КМС!CH65+ИГС!CH65+МАКС!CH65</f>
        <v>0</v>
      </c>
      <c r="CI65" s="25">
        <f>КМС!CI65+ИГС!CI65+МАКС!CI65</f>
        <v>0</v>
      </c>
      <c r="CJ65" s="24">
        <f>КМС!CJ65+ИГС!CJ65+МАКС!CJ65</f>
        <v>0</v>
      </c>
      <c r="CK65" s="25">
        <f>КМС!CK65+ИГС!CK65+МАКС!CK65</f>
        <v>0</v>
      </c>
      <c r="CL65" s="24">
        <f>КМС!CL65+ИГС!CL65+МАКС!CL65</f>
        <v>0</v>
      </c>
      <c r="CM65" s="25">
        <f>КМС!CM65+ИГС!CM65+МАКС!CM65</f>
        <v>0</v>
      </c>
      <c r="CN65" s="24">
        <f>КМС!CN65+ИГС!CN65+МАКС!CN65</f>
        <v>0</v>
      </c>
      <c r="CO65" s="25">
        <f>КМС!CO65+ИГС!CO65+МАКС!CO65</f>
        <v>0</v>
      </c>
      <c r="CP65" s="24">
        <f>КМС!CP65+ИГС!CP65+МАКС!CP65</f>
        <v>0</v>
      </c>
      <c r="CQ65" s="25">
        <f>КМС!CQ65+ИГС!CQ65+МАКС!CQ65</f>
        <v>0</v>
      </c>
      <c r="CR65" s="24">
        <f>КМС!CR65+ИГС!CR65+МАКС!CR65</f>
        <v>0</v>
      </c>
    </row>
    <row r="66" spans="1:96" x14ac:dyDescent="0.25">
      <c r="A66" s="6" t="s">
        <v>229</v>
      </c>
      <c r="B66" s="8" t="s">
        <v>29</v>
      </c>
      <c r="C66" s="28"/>
      <c r="D66" s="29"/>
      <c r="E66" s="29"/>
      <c r="F66" s="31"/>
      <c r="G66" s="24">
        <f t="shared" si="68"/>
        <v>138873178.61000001</v>
      </c>
      <c r="H66" s="24">
        <f t="shared" si="69"/>
        <v>78983718.170000002</v>
      </c>
      <c r="I66" s="25">
        <f t="shared" si="92"/>
        <v>56167</v>
      </c>
      <c r="J66" s="24">
        <f t="shared" si="70"/>
        <v>43780396.969999999</v>
      </c>
      <c r="K66" s="25">
        <f t="shared" si="71"/>
        <v>7113</v>
      </c>
      <c r="L66" s="24">
        <f t="shared" si="72"/>
        <v>4530357.29</v>
      </c>
      <c r="M66" s="25">
        <f t="shared" si="73"/>
        <v>28831</v>
      </c>
      <c r="N66" s="24">
        <f t="shared" si="74"/>
        <v>30672963.91</v>
      </c>
      <c r="O66" s="25">
        <f t="shared" si="75"/>
        <v>1341</v>
      </c>
      <c r="P66" s="24">
        <f t="shared" si="76"/>
        <v>12114344.039999999</v>
      </c>
      <c r="Q66" s="25">
        <f t="shared" si="77"/>
        <v>2137</v>
      </c>
      <c r="R66" s="24">
        <f t="shared" si="67"/>
        <v>34696218.479999997</v>
      </c>
      <c r="S66" s="25">
        <f t="shared" si="78"/>
        <v>0</v>
      </c>
      <c r="T66" s="24">
        <f t="shared" si="79"/>
        <v>0</v>
      </c>
      <c r="U66" s="25">
        <f t="shared" si="80"/>
        <v>0</v>
      </c>
      <c r="V66" s="24">
        <f t="shared" si="81"/>
        <v>0</v>
      </c>
      <c r="W66" s="25">
        <f t="shared" si="82"/>
        <v>5563</v>
      </c>
      <c r="X66" s="24">
        <f t="shared" si="83"/>
        <v>13078897.92</v>
      </c>
      <c r="Y66" s="24">
        <f t="shared" si="84"/>
        <v>39772000.32</v>
      </c>
      <c r="Z66" s="24">
        <f t="shared" si="85"/>
        <v>20259107.09</v>
      </c>
      <c r="AA66" s="25">
        <f>КМС!AA66+ИГС!AA66+МАКС!AA66</f>
        <v>16836</v>
      </c>
      <c r="AB66" s="24">
        <f>КМС!AB66+ИГС!AB66+МАКС!AB66</f>
        <v>11059846.869999999</v>
      </c>
      <c r="AC66" s="25">
        <f>КМС!AC66+ИГС!AC66+МАКС!AC66</f>
        <v>2133</v>
      </c>
      <c r="AD66" s="24">
        <f>КМС!AD66+ИГС!AD66+МАКС!AD66</f>
        <v>1359107.19</v>
      </c>
      <c r="AE66" s="25">
        <f>КМС!AE66+ИГС!AE66+МАКС!AE66</f>
        <v>8649</v>
      </c>
      <c r="AF66" s="24">
        <f>КМС!AF66+ИГС!AF66+МАКС!AF66</f>
        <v>7840153.0300000003</v>
      </c>
      <c r="AG66" s="25">
        <f>КМС!AG66+ИГС!AG66+МАКС!AG66</f>
        <v>403</v>
      </c>
      <c r="AH66" s="24">
        <f>КМС!AH66+ИГС!AH66+МАКС!AH66</f>
        <v>3634303.21</v>
      </c>
      <c r="AI66" s="25">
        <f>КМС!AI66+ИГС!AI66+МАКС!AI66</f>
        <v>641</v>
      </c>
      <c r="AJ66" s="24">
        <f>КМС!AJ66+ИГС!AJ66+МАКС!AJ66</f>
        <v>12608865.539999999</v>
      </c>
      <c r="AK66" s="25">
        <f>КМС!AK66+ИГС!AK66+МАКС!AK66</f>
        <v>0</v>
      </c>
      <c r="AL66" s="24">
        <f>КМС!AL66+ИГС!AL66+МАКС!AL66</f>
        <v>0</v>
      </c>
      <c r="AM66" s="25">
        <f>КМС!AM66+ИГС!AM66+МАКС!AM66</f>
        <v>0</v>
      </c>
      <c r="AN66" s="24">
        <f>КМС!AN66+ИГС!AN66+МАКС!AN66</f>
        <v>0</v>
      </c>
      <c r="AO66" s="25">
        <f>КМС!AO66+ИГС!AO66+МАКС!AO66</f>
        <v>1391</v>
      </c>
      <c r="AP66" s="24">
        <f>КМС!AP66+ИГС!AP66+МАКС!AP66</f>
        <v>3269724.48</v>
      </c>
      <c r="AQ66" s="24">
        <f t="shared" si="86"/>
        <v>31864589</v>
      </c>
      <c r="AR66" s="24">
        <f t="shared" si="87"/>
        <v>19232752</v>
      </c>
      <c r="AS66" s="25">
        <f>КМС!AS66+ИГС!AS66+МАКС!AS66</f>
        <v>11233</v>
      </c>
      <c r="AT66" s="24">
        <f>КМС!AT66+ИГС!AT66+МАКС!AT66</f>
        <v>10830351.609999999</v>
      </c>
      <c r="AU66" s="25">
        <f>КМС!AU66+ИГС!AU66+МАКС!AU66</f>
        <v>1425</v>
      </c>
      <c r="AV66" s="24">
        <f>КМС!AV66+ИГС!AV66+МАКС!AV66</f>
        <v>906071.46</v>
      </c>
      <c r="AW66" s="25">
        <f>КМС!AW66+ИГС!AW66+МАКС!AW66</f>
        <v>5767</v>
      </c>
      <c r="AX66" s="24">
        <f>КМС!AX66+ИГС!AX66+МАКС!AX66</f>
        <v>7496328.9299999997</v>
      </c>
      <c r="AY66" s="25">
        <f>КМС!AY66+ИГС!AY66+МАКС!AY66</f>
        <v>268</v>
      </c>
      <c r="AZ66" s="24">
        <f>КМС!AZ66+ИГС!AZ66+МАКС!AZ66</f>
        <v>2422868.8199999998</v>
      </c>
      <c r="BA66" s="25">
        <f>КМС!BA66+ИГС!BA66+МАКС!BA66</f>
        <v>428</v>
      </c>
      <c r="BB66" s="24">
        <f>КМС!BB66+ИГС!BB66+МАКС!BB66</f>
        <v>6939243.7000000002</v>
      </c>
      <c r="BC66" s="25">
        <f>КМС!BC66+ИГС!BC66+МАКС!BC66</f>
        <v>0</v>
      </c>
      <c r="BD66" s="24">
        <f>КМС!BD66+ИГС!BD66+МАКС!BD66</f>
        <v>0</v>
      </c>
      <c r="BE66" s="25">
        <f>КМС!BE66+ИГС!BE66+МАКС!BE66</f>
        <v>0</v>
      </c>
      <c r="BF66" s="24">
        <f>КМС!BF66+ИГС!BF66+МАКС!BF66</f>
        <v>0</v>
      </c>
      <c r="BG66" s="25">
        <f>КМС!BG66+ИГС!BG66+МАКС!BG66</f>
        <v>1390</v>
      </c>
      <c r="BH66" s="24">
        <f>КМС!BH66+ИГС!BH66+МАКС!BH66</f>
        <v>3269724.48</v>
      </c>
      <c r="BI66" s="24">
        <f t="shared" si="88"/>
        <v>31864589</v>
      </c>
      <c r="BJ66" s="24">
        <f t="shared" si="89"/>
        <v>19232752</v>
      </c>
      <c r="BK66" s="25">
        <f>КМС!BK66+ИГС!BK66+МАКС!BK66</f>
        <v>11233</v>
      </c>
      <c r="BL66" s="24">
        <f>КМС!BL66+ИГС!BL66+МАКС!BL66</f>
        <v>10830351.609999999</v>
      </c>
      <c r="BM66" s="25">
        <f>КМС!BM66+ИГС!BM66+МАКС!BM66</f>
        <v>1425</v>
      </c>
      <c r="BN66" s="24">
        <f>КМС!BN66+ИГС!BN66+МАКС!BN66</f>
        <v>906071.46</v>
      </c>
      <c r="BO66" s="25">
        <f>КМС!BO66+ИГС!BO66+МАКС!BO66</f>
        <v>5767</v>
      </c>
      <c r="BP66" s="24">
        <f>КМС!BP66+ИГС!BP66+МАКС!BP66</f>
        <v>7496328.9299999997</v>
      </c>
      <c r="BQ66" s="25">
        <f>КМС!BQ66+ИГС!BQ66+МАКС!BQ66</f>
        <v>268</v>
      </c>
      <c r="BR66" s="24">
        <f>КМС!BR66+ИГС!BR66+МАКС!BR66</f>
        <v>2422868.8199999998</v>
      </c>
      <c r="BS66" s="25">
        <f>КМС!BS66+ИГС!BS66+МАКС!BS66</f>
        <v>428</v>
      </c>
      <c r="BT66" s="24">
        <f>КМС!BT66+ИГС!BT66+МАКС!BT66</f>
        <v>6939243.7000000002</v>
      </c>
      <c r="BU66" s="25">
        <f>КМС!BU66+ИГС!BU66+МАКС!BU66</f>
        <v>0</v>
      </c>
      <c r="BV66" s="24">
        <f>КМС!BV66+ИГС!BV66+МАКС!BV66</f>
        <v>0</v>
      </c>
      <c r="BW66" s="25">
        <f>КМС!BW66+ИГС!BW66+МАКС!BW66</f>
        <v>0</v>
      </c>
      <c r="BX66" s="24">
        <f>КМС!BX66+ИГС!BX66+МАКС!BX66</f>
        <v>0</v>
      </c>
      <c r="BY66" s="25">
        <f>КМС!BY66+ИГС!BY66+МАКС!BY66</f>
        <v>1390</v>
      </c>
      <c r="BZ66" s="24">
        <f>КМС!BZ66+ИГС!BZ66+МАКС!BZ66</f>
        <v>3269724.48</v>
      </c>
      <c r="CA66" s="24">
        <f t="shared" si="90"/>
        <v>35372000.289999999</v>
      </c>
      <c r="CB66" s="24">
        <f t="shared" si="91"/>
        <v>20259107.079999998</v>
      </c>
      <c r="CC66" s="25">
        <f>КМС!CC66+ИГС!CC66+МАКС!CC66</f>
        <v>16865</v>
      </c>
      <c r="CD66" s="24">
        <f>КМС!CD66+ИГС!CD66+МАКС!CD66</f>
        <v>11059846.880000001</v>
      </c>
      <c r="CE66" s="25">
        <f>КМС!CE66+ИГС!CE66+МАКС!CE66</f>
        <v>2130</v>
      </c>
      <c r="CF66" s="24">
        <f>КМС!CF66+ИГС!CF66+МАКС!CF66</f>
        <v>1359107.18</v>
      </c>
      <c r="CG66" s="25">
        <f>КМС!CG66+ИГС!CG66+МАКС!CG66</f>
        <v>8648</v>
      </c>
      <c r="CH66" s="24">
        <f>КМС!CH66+ИГС!CH66+МАКС!CH66</f>
        <v>7840153.0199999996</v>
      </c>
      <c r="CI66" s="25">
        <f>КМС!CI66+ИГС!CI66+МАКС!CI66</f>
        <v>402</v>
      </c>
      <c r="CJ66" s="24">
        <f>КМС!CJ66+ИГС!CJ66+МАКС!CJ66</f>
        <v>3634303.19</v>
      </c>
      <c r="CK66" s="25">
        <f>КМС!CK66+ИГС!CK66+МАКС!CK66</f>
        <v>640</v>
      </c>
      <c r="CL66" s="24">
        <f>КМС!CL66+ИГС!CL66+МАКС!CL66</f>
        <v>8208865.54</v>
      </c>
      <c r="CM66" s="25">
        <f>КМС!CM66+ИГС!CM66+МАКС!CM66</f>
        <v>0</v>
      </c>
      <c r="CN66" s="24">
        <f>КМС!CN66+ИГС!CN66+МАКС!CN66</f>
        <v>0</v>
      </c>
      <c r="CO66" s="25">
        <f>КМС!CO66+ИГС!CO66+МАКС!CO66</f>
        <v>0</v>
      </c>
      <c r="CP66" s="24">
        <f>КМС!CP66+ИГС!CP66+МАКС!CP66</f>
        <v>0</v>
      </c>
      <c r="CQ66" s="25">
        <f>КМС!CQ66+ИГС!CQ66+МАКС!CQ66</f>
        <v>1392</v>
      </c>
      <c r="CR66" s="24">
        <f>КМС!CR66+ИГС!CR66+МАКС!CR66</f>
        <v>3269724.48</v>
      </c>
    </row>
    <row r="67" spans="1:96" x14ac:dyDescent="0.25">
      <c r="A67" s="6"/>
      <c r="B67" s="5" t="s">
        <v>30</v>
      </c>
      <c r="C67" s="28">
        <v>330326</v>
      </c>
      <c r="D67" s="29" t="s">
        <v>139</v>
      </c>
      <c r="E67" s="29" t="s">
        <v>123</v>
      </c>
      <c r="F67" s="31" t="s">
        <v>140</v>
      </c>
      <c r="G67" s="24">
        <f t="shared" si="68"/>
        <v>0</v>
      </c>
      <c r="H67" s="24">
        <f t="shared" si="69"/>
        <v>0</v>
      </c>
      <c r="I67" s="25">
        <f t="shared" si="92"/>
        <v>0</v>
      </c>
      <c r="J67" s="24">
        <f t="shared" si="70"/>
        <v>0</v>
      </c>
      <c r="K67" s="25">
        <f t="shared" si="71"/>
        <v>0</v>
      </c>
      <c r="L67" s="24">
        <f t="shared" si="72"/>
        <v>0</v>
      </c>
      <c r="M67" s="25">
        <f t="shared" si="73"/>
        <v>0</v>
      </c>
      <c r="N67" s="24">
        <f t="shared" si="74"/>
        <v>0</v>
      </c>
      <c r="O67" s="25">
        <f t="shared" si="75"/>
        <v>0</v>
      </c>
      <c r="P67" s="24">
        <f t="shared" si="76"/>
        <v>0</v>
      </c>
      <c r="Q67" s="25">
        <f t="shared" si="77"/>
        <v>0</v>
      </c>
      <c r="R67" s="24">
        <f t="shared" si="67"/>
        <v>0</v>
      </c>
      <c r="S67" s="25">
        <f t="shared" si="78"/>
        <v>0</v>
      </c>
      <c r="T67" s="24">
        <f t="shared" si="79"/>
        <v>0</v>
      </c>
      <c r="U67" s="25">
        <f t="shared" si="80"/>
        <v>0</v>
      </c>
      <c r="V67" s="24">
        <f t="shared" si="81"/>
        <v>0</v>
      </c>
      <c r="W67" s="25">
        <f t="shared" si="82"/>
        <v>0</v>
      </c>
      <c r="X67" s="24">
        <f t="shared" si="83"/>
        <v>0</v>
      </c>
      <c r="Y67" s="24">
        <f t="shared" si="84"/>
        <v>0</v>
      </c>
      <c r="Z67" s="24">
        <f t="shared" si="85"/>
        <v>0</v>
      </c>
      <c r="AA67" s="25">
        <f>КМС!AA67+ИГС!AA67+МАКС!AA67</f>
        <v>0</v>
      </c>
      <c r="AB67" s="24">
        <f>КМС!AB67+ИГС!AB67+МАКС!AB67</f>
        <v>0</v>
      </c>
      <c r="AC67" s="25">
        <f>КМС!AC67+ИГС!AC67+МАКС!AC67</f>
        <v>0</v>
      </c>
      <c r="AD67" s="24">
        <f>КМС!AD67+ИГС!AD67+МАКС!AD67</f>
        <v>0</v>
      </c>
      <c r="AE67" s="25">
        <f>КМС!AE67+ИГС!AE67+МАКС!AE67</f>
        <v>0</v>
      </c>
      <c r="AF67" s="24">
        <f>КМС!AF67+ИГС!AF67+МАКС!AF67</f>
        <v>0</v>
      </c>
      <c r="AG67" s="25">
        <f>КМС!AG67+ИГС!AG67+МАКС!AG67</f>
        <v>0</v>
      </c>
      <c r="AH67" s="24">
        <f>КМС!AH67+ИГС!AH67+МАКС!AH67</f>
        <v>0</v>
      </c>
      <c r="AI67" s="25">
        <f>КМС!AI67+ИГС!AI67+МАКС!AI67</f>
        <v>0</v>
      </c>
      <c r="AJ67" s="24">
        <f>КМС!AJ67+ИГС!AJ67+МАКС!AJ67</f>
        <v>0</v>
      </c>
      <c r="AK67" s="25">
        <f>КМС!AK67+ИГС!AK67+МАКС!AK67</f>
        <v>0</v>
      </c>
      <c r="AL67" s="24">
        <f>КМС!AL67+ИГС!AL67+МАКС!AL67</f>
        <v>0</v>
      </c>
      <c r="AM67" s="25">
        <f>КМС!AM67+ИГС!AM67+МАКС!AM67</f>
        <v>0</v>
      </c>
      <c r="AN67" s="24">
        <f>КМС!AN67+ИГС!AN67+МАКС!AN67</f>
        <v>0</v>
      </c>
      <c r="AO67" s="25">
        <f>КМС!AO67+ИГС!AO67+МАКС!AO67</f>
        <v>0</v>
      </c>
      <c r="AP67" s="24">
        <f>КМС!AP67+ИГС!AP67+МАКС!AP67</f>
        <v>0</v>
      </c>
      <c r="AQ67" s="24">
        <f t="shared" si="86"/>
        <v>0</v>
      </c>
      <c r="AR67" s="24">
        <f t="shared" si="87"/>
        <v>0</v>
      </c>
      <c r="AS67" s="25">
        <f>КМС!AS67+ИГС!AS67+МАКС!AS67</f>
        <v>0</v>
      </c>
      <c r="AT67" s="24">
        <f>КМС!AT67+ИГС!AT67+МАКС!AT67</f>
        <v>0</v>
      </c>
      <c r="AU67" s="25">
        <f>КМС!AU67+ИГС!AU67+МАКС!AU67</f>
        <v>0</v>
      </c>
      <c r="AV67" s="24">
        <f>КМС!AV67+ИГС!AV67+МАКС!AV67</f>
        <v>0</v>
      </c>
      <c r="AW67" s="25">
        <f>КМС!AW67+ИГС!AW67+МАКС!AW67</f>
        <v>0</v>
      </c>
      <c r="AX67" s="24">
        <f>КМС!AX67+ИГС!AX67+МАКС!AX67</f>
        <v>0</v>
      </c>
      <c r="AY67" s="25">
        <f>КМС!AY67+ИГС!AY67+МАКС!AY67</f>
        <v>0</v>
      </c>
      <c r="AZ67" s="24">
        <f>КМС!AZ67+ИГС!AZ67+МАКС!AZ67</f>
        <v>0</v>
      </c>
      <c r="BA67" s="25">
        <f>КМС!BA67+ИГС!BA67+МАКС!BA67</f>
        <v>0</v>
      </c>
      <c r="BB67" s="24">
        <f>КМС!BB67+ИГС!BB67+МАКС!BB67</f>
        <v>0</v>
      </c>
      <c r="BC67" s="25">
        <f>КМС!BC67+ИГС!BC67+МАКС!BC67</f>
        <v>0</v>
      </c>
      <c r="BD67" s="24">
        <f>КМС!BD67+ИГС!BD67+МАКС!BD67</f>
        <v>0</v>
      </c>
      <c r="BE67" s="25">
        <f>КМС!BE67+ИГС!BE67+МАКС!BE67</f>
        <v>0</v>
      </c>
      <c r="BF67" s="24">
        <f>КМС!BF67+ИГС!BF67+МАКС!BF67</f>
        <v>0</v>
      </c>
      <c r="BG67" s="25">
        <f>КМС!BG67+ИГС!BG67+МАКС!BG67</f>
        <v>0</v>
      </c>
      <c r="BH67" s="24">
        <f>КМС!BH67+ИГС!BH67+МАКС!BH67</f>
        <v>0</v>
      </c>
      <c r="BI67" s="24">
        <f t="shared" si="88"/>
        <v>0</v>
      </c>
      <c r="BJ67" s="24">
        <f t="shared" si="89"/>
        <v>0</v>
      </c>
      <c r="BK67" s="25">
        <f>КМС!BK67+ИГС!BK67+МАКС!BK67</f>
        <v>0</v>
      </c>
      <c r="BL67" s="24">
        <f>КМС!BL67+ИГС!BL67+МАКС!BL67</f>
        <v>0</v>
      </c>
      <c r="BM67" s="25">
        <f>КМС!BM67+ИГС!BM67+МАКС!BM67</f>
        <v>0</v>
      </c>
      <c r="BN67" s="24">
        <f>КМС!BN67+ИГС!BN67+МАКС!BN67</f>
        <v>0</v>
      </c>
      <c r="BO67" s="25">
        <f>КМС!BO67+ИГС!BO67+МАКС!BO67</f>
        <v>0</v>
      </c>
      <c r="BP67" s="24">
        <f>КМС!BP67+ИГС!BP67+МАКС!BP67</f>
        <v>0</v>
      </c>
      <c r="BQ67" s="25">
        <f>КМС!BQ67+ИГС!BQ67+МАКС!BQ67</f>
        <v>0</v>
      </c>
      <c r="BR67" s="24">
        <f>КМС!BR67+ИГС!BR67+МАКС!BR67</f>
        <v>0</v>
      </c>
      <c r="BS67" s="25">
        <f>КМС!BS67+ИГС!BS67+МАКС!BS67</f>
        <v>0</v>
      </c>
      <c r="BT67" s="24">
        <f>КМС!BT67+ИГС!BT67+МАКС!BT67</f>
        <v>0</v>
      </c>
      <c r="BU67" s="25">
        <f>КМС!BU67+ИГС!BU67+МАКС!BU67</f>
        <v>0</v>
      </c>
      <c r="BV67" s="24">
        <f>КМС!BV67+ИГС!BV67+МАКС!BV67</f>
        <v>0</v>
      </c>
      <c r="BW67" s="25">
        <f>КМС!BW67+ИГС!BW67+МАКС!BW67</f>
        <v>0</v>
      </c>
      <c r="BX67" s="24">
        <f>КМС!BX67+ИГС!BX67+МАКС!BX67</f>
        <v>0</v>
      </c>
      <c r="BY67" s="25">
        <f>КМС!BY67+ИГС!BY67+МАКС!BY67</f>
        <v>0</v>
      </c>
      <c r="BZ67" s="24">
        <f>КМС!BZ67+ИГС!BZ67+МАКС!BZ67</f>
        <v>0</v>
      </c>
      <c r="CA67" s="24">
        <f t="shared" si="90"/>
        <v>0</v>
      </c>
      <c r="CB67" s="24">
        <f t="shared" si="91"/>
        <v>0</v>
      </c>
      <c r="CC67" s="25">
        <f>КМС!CC67+ИГС!CC67+МАКС!CC67</f>
        <v>0</v>
      </c>
      <c r="CD67" s="24">
        <f>КМС!CD67+ИГС!CD67+МАКС!CD67</f>
        <v>0</v>
      </c>
      <c r="CE67" s="25">
        <f>КМС!CE67+ИГС!CE67+МАКС!CE67</f>
        <v>0</v>
      </c>
      <c r="CF67" s="24">
        <f>КМС!CF67+ИГС!CF67+МАКС!CF67</f>
        <v>0</v>
      </c>
      <c r="CG67" s="25">
        <f>КМС!CG67+ИГС!CG67+МАКС!CG67</f>
        <v>0</v>
      </c>
      <c r="CH67" s="24">
        <f>КМС!CH67+ИГС!CH67+МАКС!CH67</f>
        <v>0</v>
      </c>
      <c r="CI67" s="25">
        <f>КМС!CI67+ИГС!CI67+МАКС!CI67</f>
        <v>0</v>
      </c>
      <c r="CJ67" s="24">
        <f>КМС!CJ67+ИГС!CJ67+МАКС!CJ67</f>
        <v>0</v>
      </c>
      <c r="CK67" s="25">
        <f>КМС!CK67+ИГС!CK67+МАКС!CK67</f>
        <v>0</v>
      </c>
      <c r="CL67" s="24">
        <f>КМС!CL67+ИГС!CL67+МАКС!CL67</f>
        <v>0</v>
      </c>
      <c r="CM67" s="25">
        <f>КМС!CM67+ИГС!CM67+МАКС!CM67</f>
        <v>0</v>
      </c>
      <c r="CN67" s="24">
        <f>КМС!CN67+ИГС!CN67+МАКС!CN67</f>
        <v>0</v>
      </c>
      <c r="CO67" s="25">
        <f>КМС!CO67+ИГС!CO67+МАКС!CO67</f>
        <v>0</v>
      </c>
      <c r="CP67" s="24">
        <f>КМС!CP67+ИГС!CP67+МАКС!CP67</f>
        <v>0</v>
      </c>
      <c r="CQ67" s="25">
        <f>КМС!CQ67+ИГС!CQ67+МАКС!CQ67</f>
        <v>0</v>
      </c>
      <c r="CR67" s="24">
        <f>КМС!CR67+ИГС!CR67+МАКС!CR67</f>
        <v>0</v>
      </c>
    </row>
    <row r="68" spans="1:96" x14ac:dyDescent="0.25">
      <c r="A68" s="6" t="s">
        <v>230</v>
      </c>
      <c r="B68" s="8" t="s">
        <v>103</v>
      </c>
      <c r="C68" s="28">
        <v>330036</v>
      </c>
      <c r="D68" s="29" t="s">
        <v>139</v>
      </c>
      <c r="E68" s="29" t="s">
        <v>123</v>
      </c>
      <c r="F68" s="31" t="s">
        <v>140</v>
      </c>
      <c r="G68" s="24">
        <f t="shared" si="68"/>
        <v>587498574.75999999</v>
      </c>
      <c r="H68" s="24">
        <f t="shared" si="69"/>
        <v>311512876.33999997</v>
      </c>
      <c r="I68" s="25">
        <f t="shared" si="92"/>
        <v>113752</v>
      </c>
      <c r="J68" s="24">
        <f t="shared" si="70"/>
        <v>122119939.88</v>
      </c>
      <c r="K68" s="25">
        <f t="shared" si="71"/>
        <v>19258</v>
      </c>
      <c r="L68" s="24">
        <f t="shared" si="72"/>
        <v>12068315.140000001</v>
      </c>
      <c r="M68" s="25">
        <f t="shared" si="73"/>
        <v>62371</v>
      </c>
      <c r="N68" s="24">
        <f t="shared" si="74"/>
        <v>177324621.31999999</v>
      </c>
      <c r="O68" s="25">
        <f t="shared" si="75"/>
        <v>3546</v>
      </c>
      <c r="P68" s="24">
        <f t="shared" si="76"/>
        <v>51461384.880000003</v>
      </c>
      <c r="Q68" s="25">
        <f t="shared" si="77"/>
        <v>9973</v>
      </c>
      <c r="R68" s="24">
        <f t="shared" si="67"/>
        <v>224524313.53999999</v>
      </c>
      <c r="S68" s="25">
        <f t="shared" si="78"/>
        <v>0</v>
      </c>
      <c r="T68" s="24">
        <f t="shared" si="79"/>
        <v>0</v>
      </c>
      <c r="U68" s="25">
        <f t="shared" si="80"/>
        <v>0</v>
      </c>
      <c r="V68" s="24">
        <f t="shared" si="81"/>
        <v>0</v>
      </c>
      <c r="W68" s="25">
        <f t="shared" si="82"/>
        <v>0</v>
      </c>
      <c r="X68" s="24">
        <f t="shared" si="83"/>
        <v>0</v>
      </c>
      <c r="Y68" s="24">
        <f t="shared" si="84"/>
        <v>183552634.08000001</v>
      </c>
      <c r="Z68" s="24">
        <f t="shared" si="85"/>
        <v>82046565.079999998</v>
      </c>
      <c r="AA68" s="25">
        <f>КМС!AA68+ИГС!AA68+МАКС!AA68</f>
        <v>31720</v>
      </c>
      <c r="AB68" s="24">
        <f>КМС!AB68+ИГС!AB68+МАКС!AB68</f>
        <v>30719211.48</v>
      </c>
      <c r="AC68" s="25">
        <f>КМС!AC68+ИГС!AC68+МАКС!AC68</f>
        <v>5384</v>
      </c>
      <c r="AD68" s="24">
        <f>КМС!AD68+ИГС!AD68+МАКС!AD68</f>
        <v>3620494.54</v>
      </c>
      <c r="AE68" s="25">
        <f>КМС!AE68+ИГС!AE68+МАКС!AE68</f>
        <v>18711</v>
      </c>
      <c r="AF68" s="24">
        <f>КМС!AF68+ИГС!AF68+МАКС!AF68</f>
        <v>47706859.060000002</v>
      </c>
      <c r="AG68" s="25">
        <f>КМС!AG68+ИГС!AG68+МАКС!AG68</f>
        <v>1063</v>
      </c>
      <c r="AH68" s="24">
        <f>КМС!AH68+ИГС!AH68+МАКС!AH68</f>
        <v>15438415.470000001</v>
      </c>
      <c r="AI68" s="25">
        <f>КМС!AI68+ИГС!AI68+МАКС!AI68</f>
        <v>3823</v>
      </c>
      <c r="AJ68" s="24">
        <f>КМС!AJ68+ИГС!AJ68+МАКС!AJ68</f>
        <v>86067653.530000001</v>
      </c>
      <c r="AK68" s="25">
        <f>КМС!AK68+ИГС!AK68+МАКС!AK68</f>
        <v>0</v>
      </c>
      <c r="AL68" s="24">
        <f>КМС!AL68+ИГС!AL68+МАКС!AL68</f>
        <v>0</v>
      </c>
      <c r="AM68" s="25">
        <f>КМС!AM68+ИГС!AM68+МАКС!AM68</f>
        <v>0</v>
      </c>
      <c r="AN68" s="24">
        <f>КМС!AN68+ИГС!AN68+МАКС!AN68</f>
        <v>0</v>
      </c>
      <c r="AO68" s="25">
        <f>КМС!AO68+ИГС!AO68+МАКС!AO68</f>
        <v>0</v>
      </c>
      <c r="AP68" s="24">
        <f>КМС!AP68+ИГС!AP68+МАКС!AP68</f>
        <v>0</v>
      </c>
      <c r="AQ68" s="24">
        <f t="shared" si="86"/>
        <v>128907012.78</v>
      </c>
      <c r="AR68" s="24">
        <f t="shared" si="87"/>
        <v>73709873.090000004</v>
      </c>
      <c r="AS68" s="25">
        <f>КМС!AS68+ИГС!AS68+МАКС!AS68</f>
        <v>22750</v>
      </c>
      <c r="AT68" s="24">
        <f>КМС!AT68+ИГС!AT68+МАКС!AT68</f>
        <v>30340758.469999999</v>
      </c>
      <c r="AU68" s="25">
        <f>КМС!AU68+ИГС!AU68+МАКС!AU68</f>
        <v>4254</v>
      </c>
      <c r="AV68" s="24">
        <f>КМС!AV68+ИГС!AV68+МАКС!AV68</f>
        <v>2413663.02</v>
      </c>
      <c r="AW68" s="25">
        <f>КМС!AW68+ИГС!AW68+МАКС!AW68</f>
        <v>12474</v>
      </c>
      <c r="AX68" s="24">
        <f>КМС!AX68+ИГС!AX68+МАКС!AX68</f>
        <v>40955451.600000001</v>
      </c>
      <c r="AY68" s="25">
        <f>КМС!AY68+ИГС!AY68+МАКС!AY68</f>
        <v>710</v>
      </c>
      <c r="AZ68" s="24">
        <f>КМС!AZ68+ИГС!AZ68+МАКС!AZ68</f>
        <v>10292276.98</v>
      </c>
      <c r="BA68" s="25">
        <f>КМС!BA68+ИГС!BA68+МАКС!BA68</f>
        <v>1994</v>
      </c>
      <c r="BB68" s="24">
        <f>КМС!BB68+ИГС!BB68+МАКС!BB68</f>
        <v>44904862.710000001</v>
      </c>
      <c r="BC68" s="25">
        <f>КМС!BC68+ИГС!BC68+МАКС!BC68</f>
        <v>0</v>
      </c>
      <c r="BD68" s="24">
        <f>КМС!BD68+ИГС!BD68+МАКС!BD68</f>
        <v>0</v>
      </c>
      <c r="BE68" s="25">
        <f>КМС!BE68+ИГС!BE68+МАКС!BE68</f>
        <v>0</v>
      </c>
      <c r="BF68" s="24">
        <f>КМС!BF68+ИГС!BF68+МАКС!BF68</f>
        <v>0</v>
      </c>
      <c r="BG68" s="25">
        <f>КМС!BG68+ИГС!BG68+МАКС!BG68</f>
        <v>0</v>
      </c>
      <c r="BH68" s="24">
        <f>КМС!BH68+ИГС!BH68+МАКС!BH68</f>
        <v>0</v>
      </c>
      <c r="BI68" s="24">
        <f t="shared" si="88"/>
        <v>128907012.78</v>
      </c>
      <c r="BJ68" s="24">
        <f t="shared" si="89"/>
        <v>73709873.090000004</v>
      </c>
      <c r="BK68" s="25">
        <f>КМС!BK68+ИГС!BK68+МАКС!BK68</f>
        <v>22750</v>
      </c>
      <c r="BL68" s="24">
        <f>КМС!BL68+ИГС!BL68+МАКС!BL68</f>
        <v>30340758.469999999</v>
      </c>
      <c r="BM68" s="25">
        <f>КМС!BM68+ИГС!BM68+МАКС!BM68</f>
        <v>4254</v>
      </c>
      <c r="BN68" s="24">
        <f>КМС!BN68+ИГС!BN68+МАКС!BN68</f>
        <v>2413663.02</v>
      </c>
      <c r="BO68" s="25">
        <f>КМС!BO68+ИГС!BO68+МАКС!BO68</f>
        <v>12474</v>
      </c>
      <c r="BP68" s="24">
        <f>КМС!BP68+ИГС!BP68+МАКС!BP68</f>
        <v>40955451.600000001</v>
      </c>
      <c r="BQ68" s="25">
        <f>КМС!BQ68+ИГС!BQ68+МАКС!BQ68</f>
        <v>710</v>
      </c>
      <c r="BR68" s="24">
        <f>КМС!BR68+ИГС!BR68+МАКС!BR68</f>
        <v>10292276.98</v>
      </c>
      <c r="BS68" s="25">
        <f>КМС!BS68+ИГС!BS68+МАКС!BS68</f>
        <v>1994</v>
      </c>
      <c r="BT68" s="24">
        <f>КМС!BT68+ИГС!BT68+МАКС!BT68</f>
        <v>44904862.710000001</v>
      </c>
      <c r="BU68" s="25">
        <f>КМС!BU68+ИГС!BU68+МАКС!BU68</f>
        <v>0</v>
      </c>
      <c r="BV68" s="24">
        <f>КМС!BV68+ИГС!BV68+МАКС!BV68</f>
        <v>0</v>
      </c>
      <c r="BW68" s="25">
        <f>КМС!BW68+ИГС!BW68+МАКС!BW68</f>
        <v>0</v>
      </c>
      <c r="BX68" s="24">
        <f>КМС!BX68+ИГС!BX68+МАКС!BX68</f>
        <v>0</v>
      </c>
      <c r="BY68" s="25">
        <f>КМС!BY68+ИГС!BY68+МАКС!BY68</f>
        <v>0</v>
      </c>
      <c r="BZ68" s="24">
        <f>КМС!BZ68+ИГС!BZ68+МАКС!BZ68</f>
        <v>0</v>
      </c>
      <c r="CA68" s="24">
        <f t="shared" si="90"/>
        <v>146131915.12</v>
      </c>
      <c r="CB68" s="24">
        <f t="shared" si="91"/>
        <v>82046565.079999998</v>
      </c>
      <c r="CC68" s="25">
        <f>КМС!CC68+ИГС!CC68+МАКС!CC68</f>
        <v>36532</v>
      </c>
      <c r="CD68" s="24">
        <f>КМС!CD68+ИГС!CD68+МАКС!CD68</f>
        <v>30719211.460000001</v>
      </c>
      <c r="CE68" s="25">
        <f>КМС!CE68+ИГС!CE68+МАКС!CE68</f>
        <v>5366</v>
      </c>
      <c r="CF68" s="24">
        <f>КМС!CF68+ИГС!CF68+МАКС!CF68</f>
        <v>3620494.56</v>
      </c>
      <c r="CG68" s="25">
        <f>КМС!CG68+ИГС!CG68+МАКС!CG68</f>
        <v>18712</v>
      </c>
      <c r="CH68" s="24">
        <f>КМС!CH68+ИГС!CH68+МАКС!CH68</f>
        <v>47706859.060000002</v>
      </c>
      <c r="CI68" s="25">
        <f>КМС!CI68+ИГС!CI68+МАКС!CI68</f>
        <v>1063</v>
      </c>
      <c r="CJ68" s="24">
        <f>КМС!CJ68+ИГС!CJ68+МАКС!CJ68</f>
        <v>15438415.449999999</v>
      </c>
      <c r="CK68" s="25">
        <f>КМС!CK68+ИГС!CK68+МАКС!CK68</f>
        <v>2162</v>
      </c>
      <c r="CL68" s="24">
        <f>КМС!CL68+ИГС!CL68+МАКС!CL68</f>
        <v>48646934.590000004</v>
      </c>
      <c r="CM68" s="25">
        <f>КМС!CM68+ИГС!CM68+МАКС!CM68</f>
        <v>0</v>
      </c>
      <c r="CN68" s="24">
        <f>КМС!CN68+ИГС!CN68+МАКС!CN68</f>
        <v>0</v>
      </c>
      <c r="CO68" s="25">
        <f>КМС!CO68+ИГС!CO68+МАКС!CO68</f>
        <v>0</v>
      </c>
      <c r="CP68" s="24">
        <f>КМС!CP68+ИГС!CP68+МАКС!CP68</f>
        <v>0</v>
      </c>
      <c r="CQ68" s="25">
        <f>КМС!CQ68+ИГС!CQ68+МАКС!CQ68</f>
        <v>0</v>
      </c>
      <c r="CR68" s="24">
        <f>КМС!CR68+ИГС!CR68+МАКС!CR68</f>
        <v>0</v>
      </c>
    </row>
    <row r="69" spans="1:96" x14ac:dyDescent="0.25">
      <c r="A69" s="6" t="s">
        <v>231</v>
      </c>
      <c r="B69" s="8" t="s">
        <v>31</v>
      </c>
      <c r="C69" s="28">
        <v>330218</v>
      </c>
      <c r="D69" s="29" t="s">
        <v>139</v>
      </c>
      <c r="E69" s="29" t="s">
        <v>123</v>
      </c>
      <c r="F69" s="31" t="s">
        <v>140</v>
      </c>
      <c r="G69" s="24">
        <f t="shared" si="68"/>
        <v>76925424.280000001</v>
      </c>
      <c r="H69" s="24">
        <f t="shared" si="69"/>
        <v>62025261.890000001</v>
      </c>
      <c r="I69" s="25">
        <f t="shared" si="92"/>
        <v>56361</v>
      </c>
      <c r="J69" s="24">
        <f t="shared" si="70"/>
        <v>28759729.210000001</v>
      </c>
      <c r="K69" s="25">
        <f t="shared" si="71"/>
        <v>8057</v>
      </c>
      <c r="L69" s="24">
        <f t="shared" si="72"/>
        <v>5146247.6100000003</v>
      </c>
      <c r="M69" s="25">
        <f t="shared" si="73"/>
        <v>23229</v>
      </c>
      <c r="N69" s="24">
        <f t="shared" si="74"/>
        <v>28119285.07</v>
      </c>
      <c r="O69" s="25">
        <f t="shared" si="75"/>
        <v>289</v>
      </c>
      <c r="P69" s="24">
        <f t="shared" si="76"/>
        <v>2833455.64</v>
      </c>
      <c r="Q69" s="25">
        <f t="shared" si="77"/>
        <v>841</v>
      </c>
      <c r="R69" s="24">
        <f t="shared" si="67"/>
        <v>12066706.75</v>
      </c>
      <c r="S69" s="25">
        <f t="shared" si="78"/>
        <v>0</v>
      </c>
      <c r="T69" s="24">
        <f t="shared" si="79"/>
        <v>0</v>
      </c>
      <c r="U69" s="25">
        <f t="shared" si="80"/>
        <v>0</v>
      </c>
      <c r="V69" s="24">
        <f t="shared" si="81"/>
        <v>0</v>
      </c>
      <c r="W69" s="25">
        <f t="shared" si="82"/>
        <v>0</v>
      </c>
      <c r="X69" s="24">
        <f t="shared" si="83"/>
        <v>0</v>
      </c>
      <c r="Y69" s="24">
        <f t="shared" si="84"/>
        <v>20258045.969999999</v>
      </c>
      <c r="Z69" s="24">
        <f t="shared" si="85"/>
        <v>15787997.26</v>
      </c>
      <c r="AA69" s="25">
        <f>КМС!AA69+ИГС!AA69+МАКС!AA69</f>
        <v>15567</v>
      </c>
      <c r="AB69" s="24">
        <f>КМС!AB69+ИГС!AB69+МАКС!AB69</f>
        <v>7189932.2999999998</v>
      </c>
      <c r="AC69" s="25">
        <f>КМС!AC69+ИГС!AC69+МАКС!AC69</f>
        <v>2225</v>
      </c>
      <c r="AD69" s="24">
        <f>КМС!AD69+ИГС!AD69+МАКС!AD69</f>
        <v>1543874.28</v>
      </c>
      <c r="AE69" s="25">
        <f>КМС!AE69+ИГС!AE69+МАКС!AE69</f>
        <v>6969</v>
      </c>
      <c r="AF69" s="24">
        <f>КМС!AF69+ИГС!AF69+МАКС!AF69</f>
        <v>7054190.6799999997</v>
      </c>
      <c r="AG69" s="25">
        <f>КМС!AG69+ИГС!AG69+МАКС!AG69</f>
        <v>87</v>
      </c>
      <c r="AH69" s="24">
        <f>КМС!AH69+ИГС!AH69+МАКС!AH69</f>
        <v>850036.69</v>
      </c>
      <c r="AI69" s="25">
        <f>КМС!AI69+ИГС!AI69+МАКС!AI69</f>
        <v>252</v>
      </c>
      <c r="AJ69" s="24">
        <f>КМС!AJ69+ИГС!AJ69+МАКС!AJ69</f>
        <v>3620012.02</v>
      </c>
      <c r="AK69" s="25">
        <f>КМС!AK69+ИГС!AK69+МАКС!AK69</f>
        <v>0</v>
      </c>
      <c r="AL69" s="24">
        <f>КМС!AL69+ИГС!AL69+МАКС!AL69</f>
        <v>0</v>
      </c>
      <c r="AM69" s="25">
        <f>КМС!AM69+ИГС!AM69+МАКС!AM69</f>
        <v>0</v>
      </c>
      <c r="AN69" s="24">
        <f>КМС!AN69+ИГС!AN69+МАКС!AN69</f>
        <v>0</v>
      </c>
      <c r="AO69" s="25">
        <f>КМС!AO69+ИГС!AO69+МАКС!AO69</f>
        <v>0</v>
      </c>
      <c r="AP69" s="24">
        <f>КМС!AP69+ИГС!AP69+МАКС!AP69</f>
        <v>0</v>
      </c>
      <c r="AQ69" s="24">
        <f t="shared" si="86"/>
        <v>18204666.140000001</v>
      </c>
      <c r="AR69" s="24">
        <f t="shared" si="87"/>
        <v>15224633.67</v>
      </c>
      <c r="AS69" s="25">
        <f>КМС!AS69+ИГС!AS69+МАКС!AS69</f>
        <v>11273</v>
      </c>
      <c r="AT69" s="24">
        <f>КМС!AT69+ИГС!AT69+МАКС!AT69</f>
        <v>7189932.2999999998</v>
      </c>
      <c r="AU69" s="25">
        <f>КМС!AU69+ИГС!AU69+МАКС!AU69</f>
        <v>1804</v>
      </c>
      <c r="AV69" s="24">
        <f>КМС!AV69+ИГС!AV69+МАКС!AV69</f>
        <v>1029249.52</v>
      </c>
      <c r="AW69" s="25">
        <f>КМС!AW69+ИГС!AW69+МАКС!AW69</f>
        <v>4645</v>
      </c>
      <c r="AX69" s="24">
        <f>КМС!AX69+ИГС!AX69+МАКС!AX69</f>
        <v>7005451.8499999996</v>
      </c>
      <c r="AY69" s="25">
        <f>КМС!AY69+ИГС!AY69+МАКС!AY69</f>
        <v>58</v>
      </c>
      <c r="AZ69" s="24">
        <f>КМС!AZ69+ИГС!AZ69+МАКС!AZ69</f>
        <v>566691.12</v>
      </c>
      <c r="BA69" s="25">
        <f>КМС!BA69+ИГС!BA69+МАКС!BA69</f>
        <v>168</v>
      </c>
      <c r="BB69" s="24">
        <f>КМС!BB69+ИГС!BB69+МАКС!BB69</f>
        <v>2413341.35</v>
      </c>
      <c r="BC69" s="25">
        <f>КМС!BC69+ИГС!BC69+МАКС!BC69</f>
        <v>0</v>
      </c>
      <c r="BD69" s="24">
        <f>КМС!BD69+ИГС!BD69+МАКС!BD69</f>
        <v>0</v>
      </c>
      <c r="BE69" s="25">
        <f>КМС!BE69+ИГС!BE69+МАКС!BE69</f>
        <v>0</v>
      </c>
      <c r="BF69" s="24">
        <f>КМС!BF69+ИГС!BF69+МАКС!BF69</f>
        <v>0</v>
      </c>
      <c r="BG69" s="25">
        <f>КМС!BG69+ИГС!BG69+МАКС!BG69</f>
        <v>0</v>
      </c>
      <c r="BH69" s="24">
        <f>КМС!BH69+ИГС!BH69+МАКС!BH69</f>
        <v>0</v>
      </c>
      <c r="BI69" s="24">
        <f t="shared" si="88"/>
        <v>18204666.140000001</v>
      </c>
      <c r="BJ69" s="24">
        <f t="shared" si="89"/>
        <v>15224633.67</v>
      </c>
      <c r="BK69" s="25">
        <f>КМС!BK69+ИГС!BK69+МАКС!BK69</f>
        <v>11273</v>
      </c>
      <c r="BL69" s="24">
        <f>КМС!BL69+ИГС!BL69+МАКС!BL69</f>
        <v>7189932.2999999998</v>
      </c>
      <c r="BM69" s="25">
        <f>КМС!BM69+ИГС!BM69+МАКС!BM69</f>
        <v>1804</v>
      </c>
      <c r="BN69" s="24">
        <f>КМС!BN69+ИГС!BN69+МАКС!BN69</f>
        <v>1029249.52</v>
      </c>
      <c r="BO69" s="25">
        <f>КМС!BO69+ИГС!BO69+МАКС!BO69</f>
        <v>4645</v>
      </c>
      <c r="BP69" s="24">
        <f>КМС!BP69+ИГС!BP69+МАКС!BP69</f>
        <v>7005451.8499999996</v>
      </c>
      <c r="BQ69" s="25">
        <f>КМС!BQ69+ИГС!BQ69+МАКС!BQ69</f>
        <v>58</v>
      </c>
      <c r="BR69" s="24">
        <f>КМС!BR69+ИГС!BR69+МАКС!BR69</f>
        <v>566691.12</v>
      </c>
      <c r="BS69" s="25">
        <f>КМС!BS69+ИГС!BS69+МАКС!BS69</f>
        <v>168</v>
      </c>
      <c r="BT69" s="24">
        <f>КМС!BT69+ИГС!BT69+МАКС!BT69</f>
        <v>2413341.35</v>
      </c>
      <c r="BU69" s="25">
        <f>КМС!BU69+ИГС!BU69+МАКС!BU69</f>
        <v>0</v>
      </c>
      <c r="BV69" s="24">
        <f>КМС!BV69+ИГС!BV69+МАКС!BV69</f>
        <v>0</v>
      </c>
      <c r="BW69" s="25">
        <f>КМС!BW69+ИГС!BW69+МАКС!BW69</f>
        <v>0</v>
      </c>
      <c r="BX69" s="24">
        <f>КМС!BX69+ИГС!BX69+МАКС!BX69</f>
        <v>0</v>
      </c>
      <c r="BY69" s="25">
        <f>КМС!BY69+ИГС!BY69+МАКС!BY69</f>
        <v>0</v>
      </c>
      <c r="BZ69" s="24">
        <f>КМС!BZ69+ИГС!BZ69+МАКС!BZ69</f>
        <v>0</v>
      </c>
      <c r="CA69" s="24">
        <f t="shared" si="90"/>
        <v>20258046.030000001</v>
      </c>
      <c r="CB69" s="24">
        <f t="shared" si="91"/>
        <v>15787997.289999999</v>
      </c>
      <c r="CC69" s="25">
        <f>КМС!CC69+ИГС!CC69+МАКС!CC69</f>
        <v>18248</v>
      </c>
      <c r="CD69" s="24">
        <f>КМС!CD69+ИГС!CD69+МАКС!CD69</f>
        <v>7189932.3099999996</v>
      </c>
      <c r="CE69" s="25">
        <f>КМС!CE69+ИГС!CE69+МАКС!CE69</f>
        <v>2224</v>
      </c>
      <c r="CF69" s="24">
        <f>КМС!CF69+ИГС!CF69+МАКС!CF69</f>
        <v>1543874.29</v>
      </c>
      <c r="CG69" s="25">
        <f>КМС!CG69+ИГС!CG69+МАКС!CG69</f>
        <v>6970</v>
      </c>
      <c r="CH69" s="24">
        <f>КМС!CH69+ИГС!CH69+МАКС!CH69</f>
        <v>7054190.6900000004</v>
      </c>
      <c r="CI69" s="25">
        <f>КМС!CI69+ИГС!CI69+МАКС!CI69</f>
        <v>86</v>
      </c>
      <c r="CJ69" s="24">
        <f>КМС!CJ69+ИГС!CJ69+МАКС!CJ69</f>
        <v>850036.71</v>
      </c>
      <c r="CK69" s="25">
        <f>КМС!CK69+ИГС!CK69+МАКС!CK69</f>
        <v>253</v>
      </c>
      <c r="CL69" s="24">
        <f>КМС!CL69+ИГС!CL69+МАКС!CL69</f>
        <v>3620012.03</v>
      </c>
      <c r="CM69" s="25">
        <f>КМС!CM69+ИГС!CM69+МАКС!CM69</f>
        <v>0</v>
      </c>
      <c r="CN69" s="24">
        <f>КМС!CN69+ИГС!CN69+МАКС!CN69</f>
        <v>0</v>
      </c>
      <c r="CO69" s="25">
        <f>КМС!CO69+ИГС!CO69+МАКС!CO69</f>
        <v>0</v>
      </c>
      <c r="CP69" s="24">
        <f>КМС!CP69+ИГС!CP69+МАКС!CP69</f>
        <v>0</v>
      </c>
      <c r="CQ69" s="25">
        <f>КМС!CQ69+ИГС!CQ69+МАКС!CQ69</f>
        <v>0</v>
      </c>
      <c r="CR69" s="24">
        <f>КМС!CR69+ИГС!CR69+МАКС!CR69</f>
        <v>0</v>
      </c>
    </row>
    <row r="70" spans="1:96" x14ac:dyDescent="0.25">
      <c r="A70" s="6" t="s">
        <v>232</v>
      </c>
      <c r="B70" s="8" t="s">
        <v>32</v>
      </c>
      <c r="C70" s="28">
        <v>330334</v>
      </c>
      <c r="D70" s="29" t="s">
        <v>139</v>
      </c>
      <c r="E70" s="29" t="s">
        <v>123</v>
      </c>
      <c r="F70" s="31" t="s">
        <v>140</v>
      </c>
      <c r="G70" s="24">
        <f t="shared" si="68"/>
        <v>27865404.699999999</v>
      </c>
      <c r="H70" s="24">
        <f t="shared" si="69"/>
        <v>27865404.699999999</v>
      </c>
      <c r="I70" s="25">
        <f t="shared" si="92"/>
        <v>16071</v>
      </c>
      <c r="J70" s="24">
        <f t="shared" si="70"/>
        <v>7531513.4400000004</v>
      </c>
      <c r="K70" s="25">
        <f t="shared" si="71"/>
        <v>3500</v>
      </c>
      <c r="L70" s="24">
        <f t="shared" si="72"/>
        <v>2009294</v>
      </c>
      <c r="M70" s="25">
        <f t="shared" si="73"/>
        <v>16639</v>
      </c>
      <c r="N70" s="24">
        <f t="shared" si="74"/>
        <v>18324597.260000002</v>
      </c>
      <c r="O70" s="25">
        <f t="shared" si="75"/>
        <v>0</v>
      </c>
      <c r="P70" s="24">
        <f t="shared" si="76"/>
        <v>0</v>
      </c>
      <c r="Q70" s="25">
        <f t="shared" si="77"/>
        <v>0</v>
      </c>
      <c r="R70" s="24">
        <f t="shared" si="67"/>
        <v>0</v>
      </c>
      <c r="S70" s="25">
        <f t="shared" si="78"/>
        <v>0</v>
      </c>
      <c r="T70" s="24">
        <f t="shared" si="79"/>
        <v>0</v>
      </c>
      <c r="U70" s="25">
        <f t="shared" si="80"/>
        <v>0</v>
      </c>
      <c r="V70" s="24">
        <f t="shared" si="81"/>
        <v>0</v>
      </c>
      <c r="W70" s="25">
        <f t="shared" si="82"/>
        <v>0</v>
      </c>
      <c r="X70" s="24">
        <f t="shared" si="83"/>
        <v>0</v>
      </c>
      <c r="Y70" s="24">
        <f t="shared" si="84"/>
        <v>8359621.4100000001</v>
      </c>
      <c r="Z70" s="24">
        <f t="shared" si="85"/>
        <v>8359621.4100000001</v>
      </c>
      <c r="AA70" s="25">
        <f>КМС!AA70+ИГС!AA70+МАКС!AA70</f>
        <v>4479</v>
      </c>
      <c r="AB70" s="24">
        <f>КМС!AB70+ИГС!AB70+МАКС!AB70</f>
        <v>2259454.0299999998</v>
      </c>
      <c r="AC70" s="25">
        <f>КМС!AC70+ИГС!AC70+МАКС!AC70</f>
        <v>976</v>
      </c>
      <c r="AD70" s="24">
        <f>КМС!AD70+ИГС!AD70+МАКС!AD70</f>
        <v>602788.19999999995</v>
      </c>
      <c r="AE70" s="25">
        <f>КМС!AE70+ИГС!AE70+МАКС!AE70</f>
        <v>4991</v>
      </c>
      <c r="AF70" s="24">
        <f>КМС!AF70+ИГС!AF70+МАКС!AF70</f>
        <v>5497379.1799999997</v>
      </c>
      <c r="AG70" s="25">
        <f>КМС!AG70+ИГС!AG70+МАКС!AG70</f>
        <v>0</v>
      </c>
      <c r="AH70" s="24">
        <f>КМС!AH70+ИГС!AH70+МАКС!AH70</f>
        <v>0</v>
      </c>
      <c r="AI70" s="25">
        <f>КМС!AI70+ИГС!AI70+МАКС!AI70</f>
        <v>0</v>
      </c>
      <c r="AJ70" s="24">
        <f>КМС!AJ70+ИГС!AJ70+МАКС!AJ70</f>
        <v>0</v>
      </c>
      <c r="AK70" s="25">
        <f>КМС!AK70+ИГС!AK70+МАКС!AK70</f>
        <v>0</v>
      </c>
      <c r="AL70" s="24">
        <f>КМС!AL70+ИГС!AL70+МАКС!AL70</f>
        <v>0</v>
      </c>
      <c r="AM70" s="25">
        <f>КМС!AM70+ИГС!AM70+МАКС!AM70</f>
        <v>0</v>
      </c>
      <c r="AN70" s="24">
        <f>КМС!AN70+ИГС!AN70+МАКС!AN70</f>
        <v>0</v>
      </c>
      <c r="AO70" s="25">
        <f>КМС!AO70+ИГС!AO70+МАКС!AO70</f>
        <v>0</v>
      </c>
      <c r="AP70" s="24">
        <f>КМС!AP70+ИГС!AP70+МАКС!AP70</f>
        <v>0</v>
      </c>
      <c r="AQ70" s="24">
        <f t="shared" si="86"/>
        <v>5573080.9500000002</v>
      </c>
      <c r="AR70" s="24">
        <f t="shared" si="87"/>
        <v>5573080.9500000002</v>
      </c>
      <c r="AS70" s="25">
        <f>КМС!AS70+ИГС!AS70+МАКС!AS70</f>
        <v>3214</v>
      </c>
      <c r="AT70" s="24">
        <f>КМС!AT70+ИГС!AT70+МАКС!AT70</f>
        <v>1506302.69</v>
      </c>
      <c r="AU70" s="25">
        <f>КМС!AU70+ИГС!AU70+МАКС!AU70</f>
        <v>775</v>
      </c>
      <c r="AV70" s="24">
        <f>КМС!AV70+ИГС!AV70+МАКС!AV70</f>
        <v>401858.8</v>
      </c>
      <c r="AW70" s="25">
        <f>КМС!AW70+ИГС!AW70+МАКС!AW70</f>
        <v>3328</v>
      </c>
      <c r="AX70" s="24">
        <f>КМС!AX70+ИГС!AX70+МАКС!AX70</f>
        <v>3664919.46</v>
      </c>
      <c r="AY70" s="25">
        <f>КМС!AY70+ИГС!AY70+МАКС!AY70</f>
        <v>0</v>
      </c>
      <c r="AZ70" s="24">
        <f>КМС!AZ70+ИГС!AZ70+МАКС!AZ70</f>
        <v>0</v>
      </c>
      <c r="BA70" s="25">
        <f>КМС!BA70+ИГС!BA70+МАКС!BA70</f>
        <v>0</v>
      </c>
      <c r="BB70" s="24">
        <f>КМС!BB70+ИГС!BB70+МАКС!BB70</f>
        <v>0</v>
      </c>
      <c r="BC70" s="25">
        <f>КМС!BC70+ИГС!BC70+МАКС!BC70</f>
        <v>0</v>
      </c>
      <c r="BD70" s="24">
        <f>КМС!BD70+ИГС!BD70+МАКС!BD70</f>
        <v>0</v>
      </c>
      <c r="BE70" s="25">
        <f>КМС!BE70+ИГС!BE70+МАКС!BE70</f>
        <v>0</v>
      </c>
      <c r="BF70" s="24">
        <f>КМС!BF70+ИГС!BF70+МАКС!BF70</f>
        <v>0</v>
      </c>
      <c r="BG70" s="25">
        <f>КМС!BG70+ИГС!BG70+МАКС!BG70</f>
        <v>0</v>
      </c>
      <c r="BH70" s="24">
        <f>КМС!BH70+ИГС!BH70+МАКС!BH70</f>
        <v>0</v>
      </c>
      <c r="BI70" s="24">
        <f t="shared" si="88"/>
        <v>5573080.9500000002</v>
      </c>
      <c r="BJ70" s="24">
        <f t="shared" si="89"/>
        <v>5573080.9500000002</v>
      </c>
      <c r="BK70" s="25">
        <f>КМС!BK70+ИГС!BK70+МАКС!BK70</f>
        <v>3214</v>
      </c>
      <c r="BL70" s="24">
        <f>КМС!BL70+ИГС!BL70+МАКС!BL70</f>
        <v>1506302.69</v>
      </c>
      <c r="BM70" s="25">
        <f>КМС!BM70+ИГС!BM70+МАКС!BM70</f>
        <v>775</v>
      </c>
      <c r="BN70" s="24">
        <f>КМС!BN70+ИГС!BN70+МАКС!BN70</f>
        <v>401858.8</v>
      </c>
      <c r="BO70" s="25">
        <f>КМС!BO70+ИГС!BO70+МАКС!BO70</f>
        <v>3328</v>
      </c>
      <c r="BP70" s="24">
        <f>КМС!BP70+ИГС!BP70+МАКС!BP70</f>
        <v>3664919.46</v>
      </c>
      <c r="BQ70" s="25">
        <f>КМС!BQ70+ИГС!BQ70+МАКС!BQ70</f>
        <v>0</v>
      </c>
      <c r="BR70" s="24">
        <f>КМС!BR70+ИГС!BR70+МАКС!BR70</f>
        <v>0</v>
      </c>
      <c r="BS70" s="25">
        <f>КМС!BS70+ИГС!BS70+МАКС!BS70</f>
        <v>0</v>
      </c>
      <c r="BT70" s="24">
        <f>КМС!BT70+ИГС!BT70+МАКС!BT70</f>
        <v>0</v>
      </c>
      <c r="BU70" s="25">
        <f>КМС!BU70+ИГС!BU70+МАКС!BU70</f>
        <v>0</v>
      </c>
      <c r="BV70" s="24">
        <f>КМС!BV70+ИГС!BV70+МАКС!BV70</f>
        <v>0</v>
      </c>
      <c r="BW70" s="25">
        <f>КМС!BW70+ИГС!BW70+МАКС!BW70</f>
        <v>0</v>
      </c>
      <c r="BX70" s="24">
        <f>КМС!BX70+ИГС!BX70+МАКС!BX70</f>
        <v>0</v>
      </c>
      <c r="BY70" s="25">
        <f>КМС!BY70+ИГС!BY70+МАКС!BY70</f>
        <v>0</v>
      </c>
      <c r="BZ70" s="24">
        <f>КМС!BZ70+ИГС!BZ70+МАКС!BZ70</f>
        <v>0</v>
      </c>
      <c r="CA70" s="24">
        <f t="shared" si="90"/>
        <v>8359621.3899999997</v>
      </c>
      <c r="CB70" s="24">
        <f t="shared" si="91"/>
        <v>8359621.3899999997</v>
      </c>
      <c r="CC70" s="25">
        <f>КМС!CC70+ИГС!CC70+МАКС!CC70</f>
        <v>5164</v>
      </c>
      <c r="CD70" s="24">
        <f>КМС!CD70+ИГС!CD70+МАКС!CD70</f>
        <v>2259454.0299999998</v>
      </c>
      <c r="CE70" s="25">
        <f>КМС!CE70+ИГС!CE70+МАКС!CE70</f>
        <v>974</v>
      </c>
      <c r="CF70" s="24">
        <f>КМС!CF70+ИГС!CF70+МАКС!CF70</f>
        <v>602788.19999999995</v>
      </c>
      <c r="CG70" s="25">
        <f>КМС!CG70+ИГС!CG70+МАКС!CG70</f>
        <v>4992</v>
      </c>
      <c r="CH70" s="24">
        <f>КМС!CH70+ИГС!CH70+МАКС!CH70</f>
        <v>5497379.1600000001</v>
      </c>
      <c r="CI70" s="25">
        <f>КМС!CI70+ИГС!CI70+МАКС!CI70</f>
        <v>0</v>
      </c>
      <c r="CJ70" s="24">
        <f>КМС!CJ70+ИГС!CJ70+МАКС!CJ70</f>
        <v>0</v>
      </c>
      <c r="CK70" s="25">
        <f>КМС!CK70+ИГС!CK70+МАКС!CK70</f>
        <v>0</v>
      </c>
      <c r="CL70" s="24">
        <f>КМС!CL70+ИГС!CL70+МАКС!CL70</f>
        <v>0</v>
      </c>
      <c r="CM70" s="25">
        <f>КМС!CM70+ИГС!CM70+МАКС!CM70</f>
        <v>0</v>
      </c>
      <c r="CN70" s="24">
        <f>КМС!CN70+ИГС!CN70+МАКС!CN70</f>
        <v>0</v>
      </c>
      <c r="CO70" s="25">
        <f>КМС!CO70+ИГС!CO70+МАКС!CO70</f>
        <v>0</v>
      </c>
      <c r="CP70" s="24">
        <f>КМС!CP70+ИГС!CP70+МАКС!CP70</f>
        <v>0</v>
      </c>
      <c r="CQ70" s="25">
        <f>КМС!CQ70+ИГС!CQ70+МАКС!CQ70</f>
        <v>0</v>
      </c>
      <c r="CR70" s="24">
        <f>КМС!CR70+ИГС!CR70+МАКС!CR70</f>
        <v>0</v>
      </c>
    </row>
    <row r="71" spans="1:96" x14ac:dyDescent="0.25">
      <c r="A71" s="10" t="s">
        <v>233</v>
      </c>
      <c r="B71" s="8" t="s">
        <v>33</v>
      </c>
      <c r="C71" s="28">
        <v>330023</v>
      </c>
      <c r="D71" s="29" t="s">
        <v>139</v>
      </c>
      <c r="E71" s="29" t="s">
        <v>123</v>
      </c>
      <c r="F71" s="31" t="s">
        <v>140</v>
      </c>
      <c r="G71" s="24">
        <f t="shared" si="68"/>
        <v>48014602.32</v>
      </c>
      <c r="H71" s="24">
        <f t="shared" si="69"/>
        <v>0</v>
      </c>
      <c r="I71" s="25">
        <f t="shared" si="92"/>
        <v>0</v>
      </c>
      <c r="J71" s="24">
        <f t="shared" si="70"/>
        <v>0</v>
      </c>
      <c r="K71" s="25">
        <f t="shared" si="71"/>
        <v>0</v>
      </c>
      <c r="L71" s="24">
        <f t="shared" si="72"/>
        <v>0</v>
      </c>
      <c r="M71" s="25">
        <f t="shared" si="73"/>
        <v>0</v>
      </c>
      <c r="N71" s="24">
        <f t="shared" si="74"/>
        <v>0</v>
      </c>
      <c r="O71" s="25">
        <f t="shared" si="75"/>
        <v>0</v>
      </c>
      <c r="P71" s="24">
        <f t="shared" si="76"/>
        <v>0</v>
      </c>
      <c r="Q71" s="25">
        <f t="shared" si="77"/>
        <v>0</v>
      </c>
      <c r="R71" s="24">
        <f t="shared" si="67"/>
        <v>0</v>
      </c>
      <c r="S71" s="25">
        <f t="shared" si="78"/>
        <v>0</v>
      </c>
      <c r="T71" s="24">
        <f t="shared" si="79"/>
        <v>0</v>
      </c>
      <c r="U71" s="25">
        <f t="shared" si="80"/>
        <v>0</v>
      </c>
      <c r="V71" s="24">
        <f t="shared" si="81"/>
        <v>0</v>
      </c>
      <c r="W71" s="25">
        <f t="shared" si="82"/>
        <v>21136</v>
      </c>
      <c r="X71" s="24">
        <f t="shared" si="83"/>
        <v>48014602.32</v>
      </c>
      <c r="Y71" s="24">
        <f t="shared" si="84"/>
        <v>12027913.800000001</v>
      </c>
      <c r="Z71" s="24">
        <f t="shared" si="85"/>
        <v>0</v>
      </c>
      <c r="AA71" s="25">
        <f>КМС!AA71+ИГС!AA71+МАКС!AA71</f>
        <v>0</v>
      </c>
      <c r="AB71" s="24">
        <f>КМС!AB71+ИГС!AB71+МАКС!AB71</f>
        <v>0</v>
      </c>
      <c r="AC71" s="25">
        <f>КМС!AC71+ИГС!AC71+МАКС!AC71</f>
        <v>0</v>
      </c>
      <c r="AD71" s="24">
        <f>КМС!AD71+ИГС!AD71+МАКС!AD71</f>
        <v>0</v>
      </c>
      <c r="AE71" s="25">
        <f>КМС!AE71+ИГС!AE71+МАКС!AE71</f>
        <v>0</v>
      </c>
      <c r="AF71" s="24">
        <f>КМС!AF71+ИГС!AF71+МАКС!AF71</f>
        <v>0</v>
      </c>
      <c r="AG71" s="25">
        <f>КМС!AG71+ИГС!AG71+МАКС!AG71</f>
        <v>0</v>
      </c>
      <c r="AH71" s="24">
        <f>КМС!AH71+ИГС!AH71+МАКС!AH71</f>
        <v>0</v>
      </c>
      <c r="AI71" s="25">
        <f>КМС!AI71+ИГС!AI71+МАКС!AI71</f>
        <v>0</v>
      </c>
      <c r="AJ71" s="24">
        <f>КМС!AJ71+ИГС!AJ71+МАКС!AJ71</f>
        <v>0</v>
      </c>
      <c r="AK71" s="25">
        <f>КМС!AK71+ИГС!AK71+МАКС!AK71</f>
        <v>0</v>
      </c>
      <c r="AL71" s="24">
        <f>КМС!AL71+ИГС!AL71+МАКС!AL71</f>
        <v>0</v>
      </c>
      <c r="AM71" s="25">
        <f>КМС!AM71+ИГС!AM71+МАКС!AM71</f>
        <v>0</v>
      </c>
      <c r="AN71" s="24">
        <f>КМС!AN71+ИГС!AN71+МАКС!AN71</f>
        <v>0</v>
      </c>
      <c r="AO71" s="25">
        <f>КМС!AO71+ИГС!AO71+МАКС!AO71</f>
        <v>5284</v>
      </c>
      <c r="AP71" s="24">
        <f>КМС!AP71+ИГС!AP71+МАКС!AP71</f>
        <v>12027913.800000001</v>
      </c>
      <c r="AQ71" s="24">
        <f t="shared" si="86"/>
        <v>12027913.800000001</v>
      </c>
      <c r="AR71" s="24">
        <f t="shared" si="87"/>
        <v>0</v>
      </c>
      <c r="AS71" s="25">
        <f>КМС!AS71+ИГС!AS71+МАКС!AS71</f>
        <v>0</v>
      </c>
      <c r="AT71" s="24">
        <f>КМС!AT71+ИГС!AT71+МАКС!AT71</f>
        <v>0</v>
      </c>
      <c r="AU71" s="25">
        <f>КМС!AU71+ИГС!AU71+МАКС!AU71</f>
        <v>0</v>
      </c>
      <c r="AV71" s="24">
        <f>КМС!AV71+ИГС!AV71+МАКС!AV71</f>
        <v>0</v>
      </c>
      <c r="AW71" s="25">
        <f>КМС!AW71+ИГС!AW71+МАКС!AW71</f>
        <v>0</v>
      </c>
      <c r="AX71" s="24">
        <f>КМС!AX71+ИГС!AX71+МАКС!AX71</f>
        <v>0</v>
      </c>
      <c r="AY71" s="25">
        <f>КМС!AY71+ИГС!AY71+МАКС!AY71</f>
        <v>0</v>
      </c>
      <c r="AZ71" s="24">
        <f>КМС!AZ71+ИГС!AZ71+МАКС!AZ71</f>
        <v>0</v>
      </c>
      <c r="BA71" s="25">
        <f>КМС!BA71+ИГС!BA71+МАКС!BA71</f>
        <v>0</v>
      </c>
      <c r="BB71" s="24">
        <f>КМС!BB71+ИГС!BB71+МАКС!BB71</f>
        <v>0</v>
      </c>
      <c r="BC71" s="25">
        <f>КМС!BC71+ИГС!BC71+МАКС!BC71</f>
        <v>0</v>
      </c>
      <c r="BD71" s="24">
        <f>КМС!BD71+ИГС!BD71+МАКС!BD71</f>
        <v>0</v>
      </c>
      <c r="BE71" s="25">
        <f>КМС!BE71+ИГС!BE71+МАКС!BE71</f>
        <v>0</v>
      </c>
      <c r="BF71" s="24">
        <f>КМС!BF71+ИГС!BF71+МАКС!BF71</f>
        <v>0</v>
      </c>
      <c r="BG71" s="25">
        <f>КМС!BG71+ИГС!BG71+МАКС!BG71</f>
        <v>5284</v>
      </c>
      <c r="BH71" s="24">
        <f>КМС!BH71+ИГС!BH71+МАКС!BH71</f>
        <v>12027913.800000001</v>
      </c>
      <c r="BI71" s="24">
        <f t="shared" si="88"/>
        <v>12027913.800000001</v>
      </c>
      <c r="BJ71" s="24">
        <f t="shared" si="89"/>
        <v>0</v>
      </c>
      <c r="BK71" s="25">
        <f>КМС!BK71+ИГС!BK71+МАКС!BK71</f>
        <v>0</v>
      </c>
      <c r="BL71" s="24">
        <f>КМС!BL71+ИГС!BL71+МАКС!BL71</f>
        <v>0</v>
      </c>
      <c r="BM71" s="25">
        <f>КМС!BM71+ИГС!BM71+МАКС!BM71</f>
        <v>0</v>
      </c>
      <c r="BN71" s="24">
        <f>КМС!BN71+ИГС!BN71+МАКС!BN71</f>
        <v>0</v>
      </c>
      <c r="BO71" s="25">
        <f>КМС!BO71+ИГС!BO71+МАКС!BO71</f>
        <v>0</v>
      </c>
      <c r="BP71" s="24">
        <f>КМС!BP71+ИГС!BP71+МАКС!BP71</f>
        <v>0</v>
      </c>
      <c r="BQ71" s="25">
        <f>КМС!BQ71+ИГС!BQ71+МАКС!BQ71</f>
        <v>0</v>
      </c>
      <c r="BR71" s="24">
        <f>КМС!BR71+ИГС!BR71+МАКС!BR71</f>
        <v>0</v>
      </c>
      <c r="BS71" s="25">
        <f>КМС!BS71+ИГС!BS71+МАКС!BS71</f>
        <v>0</v>
      </c>
      <c r="BT71" s="24">
        <f>КМС!BT71+ИГС!BT71+МАКС!BT71</f>
        <v>0</v>
      </c>
      <c r="BU71" s="25">
        <f>КМС!BU71+ИГС!BU71+МАКС!BU71</f>
        <v>0</v>
      </c>
      <c r="BV71" s="24">
        <f>КМС!BV71+ИГС!BV71+МАКС!BV71</f>
        <v>0</v>
      </c>
      <c r="BW71" s="25">
        <f>КМС!BW71+ИГС!BW71+МАКС!BW71</f>
        <v>0</v>
      </c>
      <c r="BX71" s="24">
        <f>КМС!BX71+ИГС!BX71+МАКС!BX71</f>
        <v>0</v>
      </c>
      <c r="BY71" s="25">
        <f>КМС!BY71+ИГС!BY71+МАКС!BY71</f>
        <v>5284</v>
      </c>
      <c r="BZ71" s="24">
        <f>КМС!BZ71+ИГС!BZ71+МАКС!BZ71</f>
        <v>12027913.800000001</v>
      </c>
      <c r="CA71" s="24">
        <f t="shared" si="90"/>
        <v>11930860.92</v>
      </c>
      <c r="CB71" s="24">
        <f t="shared" si="91"/>
        <v>0</v>
      </c>
      <c r="CC71" s="25">
        <f>КМС!CC71+ИГС!CC71+МАКС!CC71</f>
        <v>0</v>
      </c>
      <c r="CD71" s="24">
        <f>КМС!CD71+ИГС!CD71+МАКС!CD71</f>
        <v>0</v>
      </c>
      <c r="CE71" s="25">
        <f>КМС!CE71+ИГС!CE71+МАКС!CE71</f>
        <v>0</v>
      </c>
      <c r="CF71" s="24">
        <f>КМС!CF71+ИГС!CF71+МАКС!CF71</f>
        <v>0</v>
      </c>
      <c r="CG71" s="25">
        <f>КМС!CG71+ИГС!CG71+МАКС!CG71</f>
        <v>0</v>
      </c>
      <c r="CH71" s="24">
        <f>КМС!CH71+ИГС!CH71+МАКС!CH71</f>
        <v>0</v>
      </c>
      <c r="CI71" s="25">
        <f>КМС!CI71+ИГС!CI71+МАКС!CI71</f>
        <v>0</v>
      </c>
      <c r="CJ71" s="24">
        <f>КМС!CJ71+ИГС!CJ71+МАКС!CJ71</f>
        <v>0</v>
      </c>
      <c r="CK71" s="25">
        <f>КМС!CK71+ИГС!CK71+МАКС!CK71</f>
        <v>0</v>
      </c>
      <c r="CL71" s="24">
        <f>КМС!CL71+ИГС!CL71+МАКС!CL71</f>
        <v>0</v>
      </c>
      <c r="CM71" s="25">
        <f>КМС!CM71+ИГС!CM71+МАКС!CM71</f>
        <v>0</v>
      </c>
      <c r="CN71" s="24">
        <f>КМС!CN71+ИГС!CN71+МАКС!CN71</f>
        <v>0</v>
      </c>
      <c r="CO71" s="25">
        <f>КМС!CO71+ИГС!CO71+МАКС!CO71</f>
        <v>0</v>
      </c>
      <c r="CP71" s="24">
        <f>КМС!CP71+ИГС!CP71+МАКС!CP71</f>
        <v>0</v>
      </c>
      <c r="CQ71" s="25">
        <f>КМС!CQ71+ИГС!CQ71+МАКС!CQ71</f>
        <v>5284</v>
      </c>
      <c r="CR71" s="24">
        <f>КМС!CR71+ИГС!CR71+МАКС!CR71</f>
        <v>11930860.92</v>
      </c>
    </row>
    <row r="72" spans="1:96" x14ac:dyDescent="0.25">
      <c r="A72" s="6" t="s">
        <v>234</v>
      </c>
      <c r="B72" s="8" t="s">
        <v>34</v>
      </c>
      <c r="C72" s="28">
        <v>330025</v>
      </c>
      <c r="D72" s="29" t="s">
        <v>139</v>
      </c>
      <c r="E72" s="29" t="s">
        <v>123</v>
      </c>
      <c r="F72" s="31" t="s">
        <v>140</v>
      </c>
      <c r="G72" s="24">
        <f t="shared" si="68"/>
        <v>24645930.59</v>
      </c>
      <c r="H72" s="24">
        <f t="shared" si="69"/>
        <v>10994078.9</v>
      </c>
      <c r="I72" s="25">
        <f t="shared" si="92"/>
        <v>4957</v>
      </c>
      <c r="J72" s="24">
        <f t="shared" si="70"/>
        <v>5818410.1200000001</v>
      </c>
      <c r="K72" s="25">
        <f t="shared" si="71"/>
        <v>2342</v>
      </c>
      <c r="L72" s="24">
        <f t="shared" si="72"/>
        <v>1487760.26</v>
      </c>
      <c r="M72" s="25">
        <f t="shared" si="73"/>
        <v>6488</v>
      </c>
      <c r="N72" s="24">
        <f t="shared" si="74"/>
        <v>3687908.52</v>
      </c>
      <c r="O72" s="25">
        <f t="shared" si="75"/>
        <v>691</v>
      </c>
      <c r="P72" s="24">
        <f t="shared" si="76"/>
        <v>6389244.3799999999</v>
      </c>
      <c r="Q72" s="25">
        <f t="shared" si="77"/>
        <v>71</v>
      </c>
      <c r="R72" s="24">
        <f t="shared" si="67"/>
        <v>1219772.71</v>
      </c>
      <c r="S72" s="25">
        <f t="shared" si="78"/>
        <v>0</v>
      </c>
      <c r="T72" s="24">
        <f t="shared" si="79"/>
        <v>0</v>
      </c>
      <c r="U72" s="25">
        <f t="shared" si="80"/>
        <v>0</v>
      </c>
      <c r="V72" s="24">
        <f t="shared" si="81"/>
        <v>0</v>
      </c>
      <c r="W72" s="25">
        <f t="shared" si="82"/>
        <v>1398</v>
      </c>
      <c r="X72" s="24">
        <f t="shared" si="83"/>
        <v>6042834.5999999996</v>
      </c>
      <c r="Y72" s="24">
        <f t="shared" si="84"/>
        <v>6664505.9500000002</v>
      </c>
      <c r="Z72" s="24">
        <f t="shared" si="85"/>
        <v>2883223.78</v>
      </c>
      <c r="AA72" s="25">
        <f>КМС!AA72+ИГС!AA72+МАКС!AA72</f>
        <v>1376</v>
      </c>
      <c r="AB72" s="24">
        <f>КМС!AB72+ИГС!AB72+МАКС!AB72</f>
        <v>1471967.71</v>
      </c>
      <c r="AC72" s="25">
        <f>КМС!AC72+ИГС!AC72+МАКС!AC72</f>
        <v>651</v>
      </c>
      <c r="AD72" s="24">
        <f>КМС!AD72+ИГС!AD72+МАКС!AD72</f>
        <v>446328.08</v>
      </c>
      <c r="AE72" s="25">
        <f>КМС!AE72+ИГС!AE72+МАКС!AE72</f>
        <v>1946</v>
      </c>
      <c r="AF72" s="24">
        <f>КМС!AF72+ИГС!AF72+МАКС!AF72</f>
        <v>964927.99</v>
      </c>
      <c r="AG72" s="25">
        <f>КМС!AG72+ИГС!AG72+МАКС!AG72</f>
        <v>208</v>
      </c>
      <c r="AH72" s="24">
        <f>КМС!AH72+ИГС!AH72+МАКС!AH72</f>
        <v>1916773.32</v>
      </c>
      <c r="AI72" s="25">
        <f>КМС!AI72+ИГС!AI72+МАКС!AI72</f>
        <v>22</v>
      </c>
      <c r="AJ72" s="24">
        <f>КМС!AJ72+ИГС!AJ72+МАКС!AJ72</f>
        <v>365931.81</v>
      </c>
      <c r="AK72" s="25">
        <f>КМС!AK72+ИГС!AK72+МАКС!AK72</f>
        <v>0</v>
      </c>
      <c r="AL72" s="24">
        <f>КМС!AL72+ИГС!AL72+МАКС!AL72</f>
        <v>0</v>
      </c>
      <c r="AM72" s="25">
        <f>КМС!AM72+ИГС!AM72+МАКС!AM72</f>
        <v>0</v>
      </c>
      <c r="AN72" s="24">
        <f>КМС!AN72+ИГС!AN72+МАКС!AN72</f>
        <v>0</v>
      </c>
      <c r="AO72" s="25">
        <f>КМС!AO72+ИГС!AO72+МАКС!AO72</f>
        <v>350</v>
      </c>
      <c r="AP72" s="24">
        <f>КМС!AP72+ИГС!AP72+МАКС!AP72</f>
        <v>1498577.04</v>
      </c>
      <c r="AQ72" s="24">
        <f t="shared" si="86"/>
        <v>5634196.1500000004</v>
      </c>
      <c r="AR72" s="24">
        <f t="shared" si="87"/>
        <v>2613815.69</v>
      </c>
      <c r="AS72" s="25">
        <f>КМС!AS72+ИГС!AS72+МАКС!AS72</f>
        <v>991</v>
      </c>
      <c r="AT72" s="24">
        <f>КМС!AT72+ИГС!AT72+МАКС!AT72</f>
        <v>1437237.35</v>
      </c>
      <c r="AU72" s="25">
        <f>КМС!AU72+ИГС!AU72+МАКС!AU72</f>
        <v>521</v>
      </c>
      <c r="AV72" s="24">
        <f>КМС!AV72+ИГС!AV72+МАКС!AV72</f>
        <v>297552.06</v>
      </c>
      <c r="AW72" s="25">
        <f>КМС!AW72+ИГС!AW72+МАКС!AW72</f>
        <v>1298</v>
      </c>
      <c r="AX72" s="24">
        <f>КМС!AX72+ИГС!AX72+МАКС!AX72</f>
        <v>879026.28</v>
      </c>
      <c r="AY72" s="25">
        <f>КМС!AY72+ИГС!AY72+МАКС!AY72</f>
        <v>138</v>
      </c>
      <c r="AZ72" s="24">
        <f>КМС!AZ72+ИГС!AZ72+МАКС!AZ72</f>
        <v>1277848.8799999999</v>
      </c>
      <c r="BA72" s="25">
        <f>КМС!BA72+ИГС!BA72+МАКС!BA72</f>
        <v>14</v>
      </c>
      <c r="BB72" s="24">
        <f>КМС!BB72+ИГС!BB72+МАКС!BB72</f>
        <v>243954.54</v>
      </c>
      <c r="BC72" s="25">
        <f>КМС!BC72+ИГС!BC72+МАКС!BC72</f>
        <v>0</v>
      </c>
      <c r="BD72" s="24">
        <f>КМС!BD72+ИГС!BD72+МАКС!BD72</f>
        <v>0</v>
      </c>
      <c r="BE72" s="25">
        <f>КМС!BE72+ИГС!BE72+МАКС!BE72</f>
        <v>0</v>
      </c>
      <c r="BF72" s="24">
        <f>КМС!BF72+ИГС!BF72+МАКС!BF72</f>
        <v>0</v>
      </c>
      <c r="BG72" s="25">
        <f>КМС!BG72+ИГС!BG72+МАКС!BG72</f>
        <v>350</v>
      </c>
      <c r="BH72" s="24">
        <f>КМС!BH72+ИГС!BH72+МАКС!BH72</f>
        <v>1498577.04</v>
      </c>
      <c r="BI72" s="24">
        <f t="shared" si="88"/>
        <v>5634196.1500000004</v>
      </c>
      <c r="BJ72" s="24">
        <f t="shared" si="89"/>
        <v>2613815.69</v>
      </c>
      <c r="BK72" s="25">
        <f>КМС!BK72+ИГС!BK72+МАКС!BK72</f>
        <v>991</v>
      </c>
      <c r="BL72" s="24">
        <f>КМС!BL72+ИГС!BL72+МАКС!BL72</f>
        <v>1437237.35</v>
      </c>
      <c r="BM72" s="25">
        <f>КМС!BM72+ИГС!BM72+МАКС!BM72</f>
        <v>521</v>
      </c>
      <c r="BN72" s="24">
        <f>КМС!BN72+ИГС!BN72+МАКС!BN72</f>
        <v>297552.06</v>
      </c>
      <c r="BO72" s="25">
        <f>КМС!BO72+ИГС!BO72+МАКС!BO72</f>
        <v>1298</v>
      </c>
      <c r="BP72" s="24">
        <f>КМС!BP72+ИГС!BP72+МАКС!BP72</f>
        <v>879026.28</v>
      </c>
      <c r="BQ72" s="25">
        <f>КМС!BQ72+ИГС!BQ72+МАКС!BQ72</f>
        <v>138</v>
      </c>
      <c r="BR72" s="24">
        <f>КМС!BR72+ИГС!BR72+МАКС!BR72</f>
        <v>1277848.8799999999</v>
      </c>
      <c r="BS72" s="25">
        <f>КМС!BS72+ИГС!BS72+МАКС!BS72</f>
        <v>14</v>
      </c>
      <c r="BT72" s="24">
        <f>КМС!BT72+ИГС!BT72+МАКС!BT72</f>
        <v>243954.54</v>
      </c>
      <c r="BU72" s="25">
        <f>КМС!BU72+ИГС!BU72+МАКС!BU72</f>
        <v>0</v>
      </c>
      <c r="BV72" s="24">
        <f>КМС!BV72+ИГС!BV72+МАКС!BV72</f>
        <v>0</v>
      </c>
      <c r="BW72" s="25">
        <f>КМС!BW72+ИГС!BW72+МАКС!BW72</f>
        <v>0</v>
      </c>
      <c r="BX72" s="24">
        <f>КМС!BX72+ИГС!BX72+МАКС!BX72</f>
        <v>0</v>
      </c>
      <c r="BY72" s="25">
        <f>КМС!BY72+ИГС!BY72+МАКС!BY72</f>
        <v>349</v>
      </c>
      <c r="BZ72" s="24">
        <f>КМС!BZ72+ИГС!BZ72+МАКС!BZ72</f>
        <v>1498577.04</v>
      </c>
      <c r="CA72" s="24">
        <f t="shared" si="90"/>
        <v>6713032.3399999999</v>
      </c>
      <c r="CB72" s="24">
        <f t="shared" si="91"/>
        <v>2883223.74</v>
      </c>
      <c r="CC72" s="25">
        <f>КМС!CC72+ИГС!CC72+МАКС!CC72</f>
        <v>1599</v>
      </c>
      <c r="CD72" s="24">
        <f>КМС!CD72+ИГС!CD72+МАКС!CD72</f>
        <v>1471967.71</v>
      </c>
      <c r="CE72" s="25">
        <f>КМС!CE72+ИГС!CE72+МАКС!CE72</f>
        <v>649</v>
      </c>
      <c r="CF72" s="24">
        <f>КМС!CF72+ИГС!CF72+МАКС!CF72</f>
        <v>446328.06</v>
      </c>
      <c r="CG72" s="25">
        <f>КМС!CG72+ИГС!CG72+МАКС!CG72</f>
        <v>1946</v>
      </c>
      <c r="CH72" s="24">
        <f>КМС!CH72+ИГС!CH72+МАКС!CH72</f>
        <v>964927.97</v>
      </c>
      <c r="CI72" s="25">
        <f>КМС!CI72+ИГС!CI72+МАКС!CI72</f>
        <v>207</v>
      </c>
      <c r="CJ72" s="24">
        <f>КМС!CJ72+ИГС!CJ72+МАКС!CJ72</f>
        <v>1916773.3</v>
      </c>
      <c r="CK72" s="25">
        <f>КМС!CK72+ИГС!CK72+МАКС!CK72</f>
        <v>21</v>
      </c>
      <c r="CL72" s="24">
        <f>КМС!CL72+ИГС!CL72+МАКС!CL72</f>
        <v>365931.82</v>
      </c>
      <c r="CM72" s="25">
        <f>КМС!CM72+ИГС!CM72+МАКС!CM72</f>
        <v>0</v>
      </c>
      <c r="CN72" s="24">
        <f>КМС!CN72+ИГС!CN72+МАКС!CN72</f>
        <v>0</v>
      </c>
      <c r="CO72" s="25">
        <f>КМС!CO72+ИГС!CO72+МАКС!CO72</f>
        <v>0</v>
      </c>
      <c r="CP72" s="24">
        <f>КМС!CP72+ИГС!CP72+МАКС!CP72</f>
        <v>0</v>
      </c>
      <c r="CQ72" s="25">
        <f>КМС!CQ72+ИГС!CQ72+МАКС!CQ72</f>
        <v>349</v>
      </c>
      <c r="CR72" s="24">
        <f>КМС!CR72+ИГС!CR72+МАКС!CR72</f>
        <v>1547103.48</v>
      </c>
    </row>
    <row r="73" spans="1:96" x14ac:dyDescent="0.25">
      <c r="A73" s="10" t="s">
        <v>235</v>
      </c>
      <c r="B73" s="8" t="s">
        <v>35</v>
      </c>
      <c r="C73" s="28">
        <v>330031</v>
      </c>
      <c r="D73" s="29" t="s">
        <v>139</v>
      </c>
      <c r="E73" s="29" t="s">
        <v>123</v>
      </c>
      <c r="F73" s="31" t="s">
        <v>140</v>
      </c>
      <c r="G73" s="24">
        <f t="shared" si="68"/>
        <v>41260553.450000003</v>
      </c>
      <c r="H73" s="24">
        <f t="shared" si="69"/>
        <v>23661833.739999998</v>
      </c>
      <c r="I73" s="25">
        <f t="shared" si="92"/>
        <v>12032</v>
      </c>
      <c r="J73" s="24">
        <f t="shared" si="70"/>
        <v>12363826.800000001</v>
      </c>
      <c r="K73" s="25">
        <f t="shared" si="71"/>
        <v>5619</v>
      </c>
      <c r="L73" s="24">
        <f t="shared" si="72"/>
        <v>3485590.27</v>
      </c>
      <c r="M73" s="25">
        <f t="shared" si="73"/>
        <v>7576</v>
      </c>
      <c r="N73" s="24">
        <f t="shared" si="74"/>
        <v>7812416.6699999999</v>
      </c>
      <c r="O73" s="25">
        <f t="shared" si="75"/>
        <v>966</v>
      </c>
      <c r="P73" s="24">
        <f t="shared" si="76"/>
        <v>8931997.2100000009</v>
      </c>
      <c r="Q73" s="25">
        <f t="shared" si="77"/>
        <v>83</v>
      </c>
      <c r="R73" s="24">
        <f t="shared" si="67"/>
        <v>1566957.66</v>
      </c>
      <c r="S73" s="25">
        <f t="shared" si="78"/>
        <v>0</v>
      </c>
      <c r="T73" s="24">
        <f t="shared" si="79"/>
        <v>0</v>
      </c>
      <c r="U73" s="25">
        <f t="shared" si="80"/>
        <v>0</v>
      </c>
      <c r="V73" s="24">
        <f t="shared" si="81"/>
        <v>0</v>
      </c>
      <c r="W73" s="25">
        <f t="shared" si="82"/>
        <v>2918</v>
      </c>
      <c r="X73" s="24">
        <f t="shared" si="83"/>
        <v>7099764.8399999999</v>
      </c>
      <c r="Y73" s="24">
        <f t="shared" si="84"/>
        <v>11155040.800000001</v>
      </c>
      <c r="Z73" s="24">
        <f t="shared" si="85"/>
        <v>6230413.1299999999</v>
      </c>
      <c r="AA73" s="25">
        <f>КМС!AA73+ИГС!AA73+МАКС!AA73</f>
        <v>3421</v>
      </c>
      <c r="AB73" s="24">
        <f>КМС!AB73+ИГС!AB73+МАКС!AB73</f>
        <v>3117825.27</v>
      </c>
      <c r="AC73" s="25">
        <f>КМС!AC73+ИГС!AC73+МАКС!AC73</f>
        <v>1598</v>
      </c>
      <c r="AD73" s="24">
        <f>КМС!AD73+ИГС!AD73+МАКС!AD73</f>
        <v>1045677.08</v>
      </c>
      <c r="AE73" s="25">
        <f>КМС!AE73+ИГС!AE73+МАКС!AE73</f>
        <v>2273</v>
      </c>
      <c r="AF73" s="24">
        <f>КМС!AF73+ИГС!AF73+МАКС!AF73</f>
        <v>2066910.78</v>
      </c>
      <c r="AG73" s="25">
        <f>КМС!AG73+ИГС!AG73+МАКС!AG73</f>
        <v>289</v>
      </c>
      <c r="AH73" s="24">
        <f>КМС!AH73+ИГС!AH73+МАКС!AH73</f>
        <v>2679599.16</v>
      </c>
      <c r="AI73" s="25">
        <f>КМС!AI73+ИГС!AI73+МАКС!AI73</f>
        <v>25</v>
      </c>
      <c r="AJ73" s="24">
        <f>КМС!AJ73+ИГС!AJ73+МАКС!AJ73</f>
        <v>470087.3</v>
      </c>
      <c r="AK73" s="25">
        <f>КМС!AK73+ИГС!AK73+МАКС!AK73</f>
        <v>0</v>
      </c>
      <c r="AL73" s="24">
        <f>КМС!AL73+ИГС!AL73+МАКС!AL73</f>
        <v>0</v>
      </c>
      <c r="AM73" s="25">
        <f>КМС!AM73+ИГС!AM73+МАКС!AM73</f>
        <v>0</v>
      </c>
      <c r="AN73" s="24">
        <f>КМС!AN73+ИГС!AN73+МАКС!AN73</f>
        <v>0</v>
      </c>
      <c r="AO73" s="25">
        <f>КМС!AO73+ИГС!AO73+МАКС!AO73</f>
        <v>730</v>
      </c>
      <c r="AP73" s="24">
        <f>КМС!AP73+ИГС!AP73+МАКС!AP73</f>
        <v>1774941.21</v>
      </c>
      <c r="AQ73" s="24">
        <f t="shared" si="86"/>
        <v>9475235.9199999999</v>
      </c>
      <c r="AR73" s="24">
        <f t="shared" si="87"/>
        <v>5600503.7400000002</v>
      </c>
      <c r="AS73" s="25">
        <f>КМС!AS73+ИГС!AS73+МАКС!AS73</f>
        <v>2406</v>
      </c>
      <c r="AT73" s="24">
        <f>КМС!AT73+ИГС!AT73+МАКС!AT73</f>
        <v>3064088.13</v>
      </c>
      <c r="AU73" s="25">
        <f>КМС!AU73+ИГС!AU73+МАКС!AU73</f>
        <v>1212</v>
      </c>
      <c r="AV73" s="24">
        <f>КМС!AV73+ИГС!AV73+МАКС!AV73</f>
        <v>697118.05</v>
      </c>
      <c r="AW73" s="25">
        <f>КМС!AW73+ИГС!AW73+МАКС!AW73</f>
        <v>1515</v>
      </c>
      <c r="AX73" s="24">
        <f>КМС!AX73+ИГС!AX73+МАКС!AX73</f>
        <v>1839297.56</v>
      </c>
      <c r="AY73" s="25">
        <f>КМС!AY73+ИГС!AY73+МАКС!AY73</f>
        <v>193</v>
      </c>
      <c r="AZ73" s="24">
        <f>КМС!AZ73+ИГС!AZ73+МАКС!AZ73</f>
        <v>1786399.44</v>
      </c>
      <c r="BA73" s="25">
        <f>КМС!BA73+ИГС!BA73+МАКС!BA73</f>
        <v>16</v>
      </c>
      <c r="BB73" s="24">
        <f>КМС!BB73+ИГС!BB73+МАКС!BB73</f>
        <v>313391.53000000003</v>
      </c>
      <c r="BC73" s="25">
        <f>КМС!BC73+ИГС!BC73+МАКС!BC73</f>
        <v>0</v>
      </c>
      <c r="BD73" s="24">
        <f>КМС!BD73+ИГС!BD73+МАКС!BD73</f>
        <v>0</v>
      </c>
      <c r="BE73" s="25">
        <f>КМС!BE73+ИГС!BE73+МАКС!BE73</f>
        <v>0</v>
      </c>
      <c r="BF73" s="24">
        <f>КМС!BF73+ИГС!BF73+МАКС!BF73</f>
        <v>0</v>
      </c>
      <c r="BG73" s="25">
        <f>КМС!BG73+ИГС!BG73+МАКС!BG73</f>
        <v>730</v>
      </c>
      <c r="BH73" s="24">
        <f>КМС!BH73+ИГС!BH73+МАКС!BH73</f>
        <v>1774941.21</v>
      </c>
      <c r="BI73" s="24">
        <f t="shared" si="88"/>
        <v>9475235.9199999999</v>
      </c>
      <c r="BJ73" s="24">
        <f t="shared" si="89"/>
        <v>5600503.7400000002</v>
      </c>
      <c r="BK73" s="25">
        <f>КМС!BK73+ИГС!BK73+МАКС!BK73</f>
        <v>2406</v>
      </c>
      <c r="BL73" s="24">
        <f>КМС!BL73+ИГС!BL73+МАКС!BL73</f>
        <v>3064088.13</v>
      </c>
      <c r="BM73" s="25">
        <f>КМС!BM73+ИГС!BM73+МАКС!BM73</f>
        <v>1212</v>
      </c>
      <c r="BN73" s="24">
        <f>КМС!BN73+ИГС!BN73+МАКС!BN73</f>
        <v>697118.05</v>
      </c>
      <c r="BO73" s="25">
        <f>КМС!BO73+ИГС!BO73+МАКС!BO73</f>
        <v>1515</v>
      </c>
      <c r="BP73" s="24">
        <f>КМС!BP73+ИГС!BP73+МАКС!BP73</f>
        <v>1839297.56</v>
      </c>
      <c r="BQ73" s="25">
        <f>КМС!BQ73+ИГС!BQ73+МАКС!BQ73</f>
        <v>193</v>
      </c>
      <c r="BR73" s="24">
        <f>КМС!BR73+ИГС!BR73+МАКС!BR73</f>
        <v>1786399.44</v>
      </c>
      <c r="BS73" s="25">
        <f>КМС!BS73+ИГС!BS73+МАКС!BS73</f>
        <v>16</v>
      </c>
      <c r="BT73" s="24">
        <f>КМС!BT73+ИГС!BT73+МАКС!BT73</f>
        <v>313391.53000000003</v>
      </c>
      <c r="BU73" s="25">
        <f>КМС!BU73+ИГС!BU73+МАКС!BU73</f>
        <v>0</v>
      </c>
      <c r="BV73" s="24">
        <f>КМС!BV73+ИГС!BV73+МАКС!BV73</f>
        <v>0</v>
      </c>
      <c r="BW73" s="25">
        <f>КМС!BW73+ИГС!BW73+МАКС!BW73</f>
        <v>0</v>
      </c>
      <c r="BX73" s="24">
        <f>КМС!BX73+ИГС!BX73+МАКС!BX73</f>
        <v>0</v>
      </c>
      <c r="BY73" s="25">
        <f>КМС!BY73+ИГС!BY73+МАКС!BY73</f>
        <v>729</v>
      </c>
      <c r="BZ73" s="24">
        <f>КМС!BZ73+ИГС!BZ73+МАКС!BZ73</f>
        <v>1774941.21</v>
      </c>
      <c r="CA73" s="24">
        <f t="shared" si="90"/>
        <v>11155040.810000001</v>
      </c>
      <c r="CB73" s="24">
        <f t="shared" si="91"/>
        <v>6230413.1299999999</v>
      </c>
      <c r="CC73" s="25">
        <f>КМС!CC73+ИГС!CC73+МАКС!CC73</f>
        <v>3799</v>
      </c>
      <c r="CD73" s="24">
        <f>КМС!CD73+ИГС!CD73+МАКС!CD73</f>
        <v>3117825.27</v>
      </c>
      <c r="CE73" s="25">
        <f>КМС!CE73+ИГС!CE73+МАКС!CE73</f>
        <v>1597</v>
      </c>
      <c r="CF73" s="24">
        <f>КМС!CF73+ИГС!CF73+МАКС!CF73</f>
        <v>1045677.09</v>
      </c>
      <c r="CG73" s="25">
        <f>КМС!CG73+ИГС!CG73+МАКС!CG73</f>
        <v>2273</v>
      </c>
      <c r="CH73" s="24">
        <f>КМС!CH73+ИГС!CH73+МАКС!CH73</f>
        <v>2066910.77</v>
      </c>
      <c r="CI73" s="25">
        <f>КМС!CI73+ИГС!CI73+МАКС!CI73</f>
        <v>291</v>
      </c>
      <c r="CJ73" s="24">
        <f>КМС!CJ73+ИГС!CJ73+МАКС!CJ73</f>
        <v>2679599.17</v>
      </c>
      <c r="CK73" s="25">
        <f>КМС!CK73+ИГС!CK73+МАКС!CK73</f>
        <v>26</v>
      </c>
      <c r="CL73" s="24">
        <f>КМС!CL73+ИГС!CL73+МАКС!CL73</f>
        <v>470087.3</v>
      </c>
      <c r="CM73" s="25">
        <f>КМС!CM73+ИГС!CM73+МАКС!CM73</f>
        <v>0</v>
      </c>
      <c r="CN73" s="24">
        <f>КМС!CN73+ИГС!CN73+МАКС!CN73</f>
        <v>0</v>
      </c>
      <c r="CO73" s="25">
        <f>КМС!CO73+ИГС!CO73+МАКС!CO73</f>
        <v>0</v>
      </c>
      <c r="CP73" s="24">
        <f>КМС!CP73+ИГС!CP73+МАКС!CP73</f>
        <v>0</v>
      </c>
      <c r="CQ73" s="25">
        <f>КМС!CQ73+ИГС!CQ73+МАКС!CQ73</f>
        <v>729</v>
      </c>
      <c r="CR73" s="24">
        <f>КМС!CR73+ИГС!CR73+МАКС!CR73</f>
        <v>1774941.21</v>
      </c>
    </row>
    <row r="74" spans="1:96" x14ac:dyDescent="0.25">
      <c r="A74" s="6" t="s">
        <v>236</v>
      </c>
      <c r="B74" s="11" t="s">
        <v>36</v>
      </c>
      <c r="C74" s="28">
        <v>330026</v>
      </c>
      <c r="D74" s="29" t="s">
        <v>139</v>
      </c>
      <c r="E74" s="29" t="s">
        <v>123</v>
      </c>
      <c r="F74" s="31" t="s">
        <v>140</v>
      </c>
      <c r="G74" s="24">
        <f t="shared" si="68"/>
        <v>51612899.5</v>
      </c>
      <c r="H74" s="24">
        <f t="shared" si="69"/>
        <v>30708260.629999999</v>
      </c>
      <c r="I74" s="25">
        <f t="shared" ref="I74:I105" si="93">AA74+AS74+BK74+CC74</f>
        <v>23449</v>
      </c>
      <c r="J74" s="24">
        <f t="shared" si="70"/>
        <v>19333286.039999999</v>
      </c>
      <c r="K74" s="25">
        <f t="shared" si="71"/>
        <v>4095</v>
      </c>
      <c r="L74" s="24">
        <f t="shared" si="72"/>
        <v>2244178.65</v>
      </c>
      <c r="M74" s="25">
        <f t="shared" si="73"/>
        <v>5709</v>
      </c>
      <c r="N74" s="24">
        <f t="shared" si="74"/>
        <v>9130795.9399999995</v>
      </c>
      <c r="O74" s="25">
        <f t="shared" si="75"/>
        <v>1287</v>
      </c>
      <c r="P74" s="24">
        <f t="shared" si="76"/>
        <v>12036865.800000001</v>
      </c>
      <c r="Q74" s="25">
        <f t="shared" si="77"/>
        <v>109</v>
      </c>
      <c r="R74" s="24">
        <f t="shared" si="67"/>
        <v>2098968.11</v>
      </c>
      <c r="S74" s="25">
        <f t="shared" si="78"/>
        <v>0</v>
      </c>
      <c r="T74" s="24">
        <f t="shared" si="79"/>
        <v>0</v>
      </c>
      <c r="U74" s="25">
        <f t="shared" si="80"/>
        <v>0</v>
      </c>
      <c r="V74" s="24">
        <f t="shared" si="81"/>
        <v>0</v>
      </c>
      <c r="W74" s="25">
        <f t="shared" si="82"/>
        <v>3958</v>
      </c>
      <c r="X74" s="24">
        <f t="shared" si="83"/>
        <v>6768804.96</v>
      </c>
      <c r="Y74" s="24">
        <f t="shared" si="84"/>
        <v>13836076.92</v>
      </c>
      <c r="Z74" s="24">
        <f t="shared" si="85"/>
        <v>7903125.4900000002</v>
      </c>
      <c r="AA74" s="25">
        <f>КМС!AA74+ИГС!AA74+МАКС!AA74</f>
        <v>6583</v>
      </c>
      <c r="AB74" s="24">
        <f>КМС!AB74+ИГС!AB74+МАКС!AB74</f>
        <v>4921737.66</v>
      </c>
      <c r="AC74" s="25">
        <f>КМС!AC74+ИГС!AC74+МАКС!AC74</f>
        <v>1149</v>
      </c>
      <c r="AD74" s="24">
        <f>КМС!AD74+ИГС!AD74+МАКС!AD74</f>
        <v>673253.59</v>
      </c>
      <c r="AE74" s="25">
        <f>КМС!AE74+ИГС!AE74+МАКС!AE74</f>
        <v>1713</v>
      </c>
      <c r="AF74" s="24">
        <f>КМС!AF74+ИГС!AF74+МАКС!AF74</f>
        <v>2308134.2400000002</v>
      </c>
      <c r="AG74" s="25">
        <f>КМС!AG74+ИГС!AG74+МАКС!AG74</f>
        <v>386</v>
      </c>
      <c r="AH74" s="24">
        <f>КМС!AH74+ИГС!AH74+МАКС!AH74</f>
        <v>3611059.75</v>
      </c>
      <c r="AI74" s="25">
        <f>КМС!AI74+ИГС!AI74+МАКС!AI74</f>
        <v>33</v>
      </c>
      <c r="AJ74" s="24">
        <f>КМС!AJ74+ИГС!AJ74+МАКС!AJ74</f>
        <v>629690.43999999994</v>
      </c>
      <c r="AK74" s="25">
        <f>КМС!AK74+ИГС!AK74+МАКС!AK74</f>
        <v>0</v>
      </c>
      <c r="AL74" s="24">
        <f>КМС!AL74+ИГС!AL74+МАКС!AL74</f>
        <v>0</v>
      </c>
      <c r="AM74" s="25">
        <f>КМС!AM74+ИГС!AM74+МАКС!AM74</f>
        <v>0</v>
      </c>
      <c r="AN74" s="24">
        <f>КМС!AN74+ИГС!AN74+МАКС!AN74</f>
        <v>0</v>
      </c>
      <c r="AO74" s="25">
        <f>КМС!AO74+ИГС!AO74+МАКС!AO74</f>
        <v>990</v>
      </c>
      <c r="AP74" s="24">
        <f>КМС!AP74+ИГС!AP74+МАКС!AP74</f>
        <v>1692201.24</v>
      </c>
      <c r="AQ74" s="24">
        <f t="shared" si="86"/>
        <v>11970372.859999999</v>
      </c>
      <c r="AR74" s="24">
        <f t="shared" si="87"/>
        <v>7451004.8399999999</v>
      </c>
      <c r="AS74" s="25">
        <f>КМС!AS74+ИГС!AS74+МАКС!AS74</f>
        <v>4690</v>
      </c>
      <c r="AT74" s="24">
        <f>КМС!AT74+ИГС!AT74+МАКС!AT74</f>
        <v>4744905.37</v>
      </c>
      <c r="AU74" s="25">
        <f>КМС!AU74+ИГС!AU74+МАКС!AU74</f>
        <v>898</v>
      </c>
      <c r="AV74" s="24">
        <f>КМС!AV74+ИГС!AV74+МАКС!AV74</f>
        <v>448835.73</v>
      </c>
      <c r="AW74" s="25">
        <f>КМС!AW74+ИГС!AW74+МАКС!AW74</f>
        <v>1142</v>
      </c>
      <c r="AX74" s="24">
        <f>КМС!AX74+ИГС!AX74+МАКС!AX74</f>
        <v>2257263.7400000002</v>
      </c>
      <c r="AY74" s="25">
        <f>КМС!AY74+ИГС!AY74+МАКС!AY74</f>
        <v>258</v>
      </c>
      <c r="AZ74" s="24">
        <f>КМС!AZ74+ИГС!AZ74+МАКС!AZ74</f>
        <v>2407373.16</v>
      </c>
      <c r="BA74" s="25">
        <f>КМС!BA74+ИГС!BA74+МАКС!BA74</f>
        <v>21</v>
      </c>
      <c r="BB74" s="24">
        <f>КМС!BB74+ИГС!BB74+МАКС!BB74</f>
        <v>419793.62</v>
      </c>
      <c r="BC74" s="25">
        <f>КМС!BC74+ИГС!BC74+МАКС!BC74</f>
        <v>0</v>
      </c>
      <c r="BD74" s="24">
        <f>КМС!BD74+ИГС!BD74+МАКС!BD74</f>
        <v>0</v>
      </c>
      <c r="BE74" s="25">
        <f>КМС!BE74+ИГС!BE74+МАКС!BE74</f>
        <v>0</v>
      </c>
      <c r="BF74" s="24">
        <f>КМС!BF74+ИГС!BF74+МАКС!BF74</f>
        <v>0</v>
      </c>
      <c r="BG74" s="25">
        <f>КМС!BG74+ИГС!BG74+МАКС!BG74</f>
        <v>989</v>
      </c>
      <c r="BH74" s="24">
        <f>КМС!BH74+ИГС!BH74+МАКС!BH74</f>
        <v>1692201.24</v>
      </c>
      <c r="BI74" s="24">
        <f t="shared" si="88"/>
        <v>11970372.859999999</v>
      </c>
      <c r="BJ74" s="24">
        <f t="shared" si="89"/>
        <v>7451004.8399999999</v>
      </c>
      <c r="BK74" s="25">
        <f>КМС!BK74+ИГС!BK74+МАКС!BK74</f>
        <v>4690</v>
      </c>
      <c r="BL74" s="24">
        <f>КМС!BL74+ИГС!BL74+МАКС!BL74</f>
        <v>4744905.37</v>
      </c>
      <c r="BM74" s="25">
        <f>КМС!BM74+ИГС!BM74+МАКС!BM74</f>
        <v>898</v>
      </c>
      <c r="BN74" s="24">
        <f>КМС!BN74+ИГС!BN74+МАКС!BN74</f>
        <v>448835.73</v>
      </c>
      <c r="BO74" s="25">
        <f>КМС!BO74+ИГС!BO74+МАКС!BO74</f>
        <v>1142</v>
      </c>
      <c r="BP74" s="24">
        <f>КМС!BP74+ИГС!BP74+МАКС!BP74</f>
        <v>2257263.7400000002</v>
      </c>
      <c r="BQ74" s="25">
        <f>КМС!BQ74+ИГС!BQ74+МАКС!BQ74</f>
        <v>258</v>
      </c>
      <c r="BR74" s="24">
        <f>КМС!BR74+ИГС!BR74+МАКС!BR74</f>
        <v>2407373.16</v>
      </c>
      <c r="BS74" s="25">
        <f>КМС!BS74+ИГС!BS74+МАКС!BS74</f>
        <v>21</v>
      </c>
      <c r="BT74" s="24">
        <f>КМС!BT74+ИГС!BT74+МАКС!BT74</f>
        <v>419793.62</v>
      </c>
      <c r="BU74" s="25">
        <f>КМС!BU74+ИГС!BU74+МАКС!BU74</f>
        <v>0</v>
      </c>
      <c r="BV74" s="24">
        <f>КМС!BV74+ИГС!BV74+МАКС!BV74</f>
        <v>0</v>
      </c>
      <c r="BW74" s="25">
        <f>КМС!BW74+ИГС!BW74+МАКС!BW74</f>
        <v>0</v>
      </c>
      <c r="BX74" s="24">
        <f>КМС!BX74+ИГС!BX74+МАКС!BX74</f>
        <v>0</v>
      </c>
      <c r="BY74" s="25">
        <f>КМС!BY74+ИГС!BY74+МАКС!BY74</f>
        <v>989</v>
      </c>
      <c r="BZ74" s="24">
        <f>КМС!BZ74+ИГС!BZ74+МАКС!BZ74</f>
        <v>1692201.24</v>
      </c>
      <c r="CA74" s="24">
        <f t="shared" si="90"/>
        <v>13836076.859999999</v>
      </c>
      <c r="CB74" s="24">
        <f t="shared" si="91"/>
        <v>7903125.46</v>
      </c>
      <c r="CC74" s="25">
        <f>КМС!CC74+ИГС!CC74+МАКС!CC74</f>
        <v>7486</v>
      </c>
      <c r="CD74" s="24">
        <f>КМС!CD74+ИГС!CD74+МАКС!CD74</f>
        <v>4921737.6399999997</v>
      </c>
      <c r="CE74" s="25">
        <f>КМС!CE74+ИГС!CE74+МАКС!CE74</f>
        <v>1150</v>
      </c>
      <c r="CF74" s="24">
        <f>КМС!CF74+ИГС!CF74+МАКС!CF74</f>
        <v>673253.6</v>
      </c>
      <c r="CG74" s="25">
        <f>КМС!CG74+ИГС!CG74+МАКС!CG74</f>
        <v>1712</v>
      </c>
      <c r="CH74" s="24">
        <f>КМС!CH74+ИГС!CH74+МАКС!CH74</f>
        <v>2308134.2200000002</v>
      </c>
      <c r="CI74" s="25">
        <f>КМС!CI74+ИГС!CI74+МАКС!CI74</f>
        <v>385</v>
      </c>
      <c r="CJ74" s="24">
        <f>КМС!CJ74+ИГС!CJ74+МАКС!CJ74</f>
        <v>3611059.73</v>
      </c>
      <c r="CK74" s="25">
        <f>КМС!CK74+ИГС!CK74+МАКС!CK74</f>
        <v>34</v>
      </c>
      <c r="CL74" s="24">
        <f>КМС!CL74+ИГС!CL74+МАКС!CL74</f>
        <v>629690.43000000005</v>
      </c>
      <c r="CM74" s="25">
        <f>КМС!CM74+ИГС!CM74+МАКС!CM74</f>
        <v>0</v>
      </c>
      <c r="CN74" s="24">
        <f>КМС!CN74+ИГС!CN74+МАКС!CN74</f>
        <v>0</v>
      </c>
      <c r="CO74" s="25">
        <f>КМС!CO74+ИГС!CO74+МАКС!CO74</f>
        <v>0</v>
      </c>
      <c r="CP74" s="24">
        <f>КМС!CP74+ИГС!CP74+МАКС!CP74</f>
        <v>0</v>
      </c>
      <c r="CQ74" s="25">
        <f>КМС!CQ74+ИГС!CQ74+МАКС!CQ74</f>
        <v>990</v>
      </c>
      <c r="CR74" s="24">
        <f>КМС!CR74+ИГС!CR74+МАКС!CR74</f>
        <v>1692201.24</v>
      </c>
    </row>
    <row r="75" spans="1:96" x14ac:dyDescent="0.25">
      <c r="A75" s="10" t="s">
        <v>237</v>
      </c>
      <c r="B75" s="11" t="s">
        <v>37</v>
      </c>
      <c r="C75" s="28">
        <v>330365</v>
      </c>
      <c r="D75" s="29" t="s">
        <v>139</v>
      </c>
      <c r="E75" s="29" t="s">
        <v>135</v>
      </c>
      <c r="F75" s="31" t="s">
        <v>140</v>
      </c>
      <c r="G75" s="24">
        <f t="shared" ref="G75:G138" si="94">H75+P75+R75+X75</f>
        <v>13437029.439999999</v>
      </c>
      <c r="H75" s="24">
        <f t="shared" ref="H75:H138" si="95">J75+L75+N75</f>
        <v>8270962.7699999996</v>
      </c>
      <c r="I75" s="25">
        <f t="shared" si="93"/>
        <v>3736</v>
      </c>
      <c r="J75" s="24">
        <f t="shared" ref="J75:J138" si="96">AB75+AT75+BL75+CD75</f>
        <v>3580693.76</v>
      </c>
      <c r="K75" s="25">
        <f t="shared" ref="K75:K138" si="97">AC75+AU75+BM75+CE75</f>
        <v>1957</v>
      </c>
      <c r="L75" s="24">
        <f t="shared" ref="L75:L138" si="98">AD75+AV75+BN75+CF75</f>
        <v>1249994.6100000001</v>
      </c>
      <c r="M75" s="25">
        <f t="shared" ref="M75:M138" si="99">AE75+AW75+BO75+CG75</f>
        <v>2384</v>
      </c>
      <c r="N75" s="24">
        <f t="shared" ref="N75:N138" si="100">AF75+AX75+BP75+CH75</f>
        <v>3440274.4</v>
      </c>
      <c r="O75" s="25">
        <f t="shared" ref="O75:O138" si="101">AG75+AY75+BQ75+CI75</f>
        <v>112</v>
      </c>
      <c r="P75" s="24">
        <f t="shared" ref="P75:P138" si="102">AH75+AZ75+BR75+CJ75</f>
        <v>1059400.6299999999</v>
      </c>
      <c r="Q75" s="25">
        <f t="shared" ref="Q75:Q138" si="103">AI75+BA75+BS75+CK75</f>
        <v>0</v>
      </c>
      <c r="R75" s="24">
        <f t="shared" ref="R75:R138" si="104">AJ75+BB75+BT75+CL75</f>
        <v>0</v>
      </c>
      <c r="S75" s="25">
        <f t="shared" ref="S75:S138" si="105">AK75+BC75+BU75+CM75</f>
        <v>0</v>
      </c>
      <c r="T75" s="24">
        <f t="shared" ref="T75:T138" si="106">AL75+BD75+BV75+CN75</f>
        <v>0</v>
      </c>
      <c r="U75" s="25">
        <f t="shared" ref="U75:U138" si="107">AM75+BE75+BW75+CO75</f>
        <v>0</v>
      </c>
      <c r="V75" s="24">
        <f t="shared" ref="V75:V138" si="108">AN75+BF75+BX75+CP75</f>
        <v>0</v>
      </c>
      <c r="W75" s="25">
        <f t="shared" ref="W75:W138" si="109">AO75+BG75+BY75+CQ75</f>
        <v>869</v>
      </c>
      <c r="X75" s="24">
        <f t="shared" ref="X75:X138" si="110">AP75+BH75+BZ75+CR75</f>
        <v>4106666.04</v>
      </c>
      <c r="Y75" s="24">
        <f t="shared" ref="Y75:Y138" si="111">Z75+AH75+AJ75+AP75</f>
        <v>3462595.53</v>
      </c>
      <c r="Z75" s="24">
        <f t="shared" ref="Z75:Z138" si="112">AB75+AD75+AF75</f>
        <v>2130240.4500000002</v>
      </c>
      <c r="AA75" s="25">
        <f>КМС!AA75+ИГС!AA75+МАКС!AA75</f>
        <v>1081</v>
      </c>
      <c r="AB75" s="24">
        <f>КМС!AB75+ИГС!AB75+МАКС!AB75</f>
        <v>895173.45</v>
      </c>
      <c r="AC75" s="25">
        <f>КМС!AC75+ИГС!AC75+МАКС!AC75</f>
        <v>566</v>
      </c>
      <c r="AD75" s="24">
        <f>КМС!AD75+ИГС!AD75+МАКС!AD75</f>
        <v>374998.39</v>
      </c>
      <c r="AE75" s="25">
        <f>КМС!AE75+ИГС!AE75+МАКС!AE75</f>
        <v>714</v>
      </c>
      <c r="AF75" s="24">
        <f>КМС!AF75+ИГС!AF75+МАКС!AF75</f>
        <v>860068.61</v>
      </c>
      <c r="AG75" s="25">
        <f>КМС!AG75+ИГС!AG75+МАКС!AG75</f>
        <v>34</v>
      </c>
      <c r="AH75" s="24">
        <f>КМС!AH75+ИГС!AH75+МАКС!AH75</f>
        <v>317820.18</v>
      </c>
      <c r="AI75" s="25">
        <f>КМС!AI75+ИГС!AI75+МАКС!AI75</f>
        <v>0</v>
      </c>
      <c r="AJ75" s="24">
        <f>КМС!AJ75+ИГС!AJ75+МАКС!AJ75</f>
        <v>0</v>
      </c>
      <c r="AK75" s="25">
        <f>КМС!AK75+ИГС!AK75+МАКС!AK75</f>
        <v>0</v>
      </c>
      <c r="AL75" s="24">
        <f>КМС!AL75+ИГС!AL75+МАКС!AL75</f>
        <v>0</v>
      </c>
      <c r="AM75" s="25">
        <f>КМС!AM75+ИГС!AM75+МАКС!AM75</f>
        <v>0</v>
      </c>
      <c r="AN75" s="24">
        <f>КМС!AN75+ИГС!AN75+МАКС!AN75</f>
        <v>0</v>
      </c>
      <c r="AO75" s="25">
        <f>КМС!AO75+ИГС!AO75+МАКС!AO75</f>
        <v>217</v>
      </c>
      <c r="AP75" s="24">
        <f>КМС!AP75+ИГС!AP75+МАКС!AP75</f>
        <v>1014534.9</v>
      </c>
      <c r="AQ75" s="24">
        <f t="shared" ref="AQ75:AQ138" si="113">AR75+AZ75+BB75+BH75</f>
        <v>3231656.01</v>
      </c>
      <c r="AR75" s="24">
        <f t="shared" ref="AR75:AR138" si="114">AT75+AV75+AX75</f>
        <v>2005240.98</v>
      </c>
      <c r="AS75" s="25">
        <f>КМС!AS75+ИГС!AS75+МАКС!AS75</f>
        <v>747</v>
      </c>
      <c r="AT75" s="24">
        <f>КМС!AT75+ИГС!AT75+МАКС!AT75</f>
        <v>895173.45</v>
      </c>
      <c r="AU75" s="25">
        <f>КМС!AU75+ИГС!AU75+МАКС!AU75</f>
        <v>412</v>
      </c>
      <c r="AV75" s="24">
        <f>КМС!AV75+ИГС!AV75+МАКС!AV75</f>
        <v>249998.92</v>
      </c>
      <c r="AW75" s="25">
        <f>КМС!AW75+ИГС!AW75+МАКС!AW75</f>
        <v>478</v>
      </c>
      <c r="AX75" s="24">
        <f>КМС!AX75+ИГС!AX75+МАКС!AX75</f>
        <v>860068.61</v>
      </c>
      <c r="AY75" s="25">
        <f>КМС!AY75+ИГС!AY75+МАКС!AY75</f>
        <v>22</v>
      </c>
      <c r="AZ75" s="24">
        <f>КМС!AZ75+ИГС!AZ75+МАКС!AZ75</f>
        <v>211880.13</v>
      </c>
      <c r="BA75" s="25">
        <f>КМС!BA75+ИГС!BA75+МАКС!BA75</f>
        <v>0</v>
      </c>
      <c r="BB75" s="24">
        <f>КМС!BB75+ИГС!BB75+МАКС!BB75</f>
        <v>0</v>
      </c>
      <c r="BC75" s="25">
        <f>КМС!BC75+ИГС!BC75+МАКС!BC75</f>
        <v>0</v>
      </c>
      <c r="BD75" s="24">
        <f>КМС!BD75+ИГС!BD75+МАКС!BD75</f>
        <v>0</v>
      </c>
      <c r="BE75" s="25">
        <f>КМС!BE75+ИГС!BE75+МАКС!BE75</f>
        <v>0</v>
      </c>
      <c r="BF75" s="24">
        <f>КМС!BF75+ИГС!BF75+МАКС!BF75</f>
        <v>0</v>
      </c>
      <c r="BG75" s="25">
        <f>КМС!BG75+ИГС!BG75+МАКС!BG75</f>
        <v>218</v>
      </c>
      <c r="BH75" s="24">
        <f>КМС!BH75+ИГС!BH75+МАКС!BH75</f>
        <v>1014534.9</v>
      </c>
      <c r="BI75" s="24">
        <f t="shared" ref="BI75:BI138" si="115">BJ75+BR75+BT75+BZ75</f>
        <v>3231656.01</v>
      </c>
      <c r="BJ75" s="24">
        <f t="shared" ref="BJ75:BJ138" si="116">BL75+BN75+BP75</f>
        <v>2005240.98</v>
      </c>
      <c r="BK75" s="25">
        <f>КМС!BK75+ИГС!BK75+МАКС!BK75</f>
        <v>747</v>
      </c>
      <c r="BL75" s="24">
        <f>КМС!BL75+ИГС!BL75+МАКС!BL75</f>
        <v>895173.45</v>
      </c>
      <c r="BM75" s="25">
        <f>КМС!BM75+ИГС!BM75+МАКС!BM75</f>
        <v>412</v>
      </c>
      <c r="BN75" s="24">
        <f>КМС!BN75+ИГС!BN75+МАКС!BN75</f>
        <v>249998.92</v>
      </c>
      <c r="BO75" s="25">
        <f>КМС!BO75+ИГС!BO75+МАКС!BO75</f>
        <v>478</v>
      </c>
      <c r="BP75" s="24">
        <f>КМС!BP75+ИГС!BP75+МАКС!BP75</f>
        <v>860068.61</v>
      </c>
      <c r="BQ75" s="25">
        <f>КМС!BQ75+ИГС!BQ75+МАКС!BQ75</f>
        <v>22</v>
      </c>
      <c r="BR75" s="24">
        <f>КМС!BR75+ИГС!BR75+МАКС!BR75</f>
        <v>211880.13</v>
      </c>
      <c r="BS75" s="25">
        <f>КМС!BS75+ИГС!BS75+МАКС!BS75</f>
        <v>0</v>
      </c>
      <c r="BT75" s="24">
        <f>КМС!BT75+ИГС!BT75+МАКС!BT75</f>
        <v>0</v>
      </c>
      <c r="BU75" s="25">
        <f>КМС!BU75+ИГС!BU75+МАКС!BU75</f>
        <v>0</v>
      </c>
      <c r="BV75" s="24">
        <f>КМС!BV75+ИГС!BV75+МАКС!BV75</f>
        <v>0</v>
      </c>
      <c r="BW75" s="25">
        <f>КМС!BW75+ИГС!BW75+МАКС!BW75</f>
        <v>0</v>
      </c>
      <c r="BX75" s="24">
        <f>КМС!BX75+ИГС!BX75+МАКС!BX75</f>
        <v>0</v>
      </c>
      <c r="BY75" s="25">
        <f>КМС!BY75+ИГС!BY75+МАКС!BY75</f>
        <v>217</v>
      </c>
      <c r="BZ75" s="24">
        <f>КМС!BZ75+ИГС!BZ75+МАКС!BZ75</f>
        <v>1014534.9</v>
      </c>
      <c r="CA75" s="24">
        <f t="shared" ref="CA75:CA138" si="117">CB75+CJ75+CL75+CR75</f>
        <v>3511121.89</v>
      </c>
      <c r="CB75" s="24">
        <f t="shared" ref="CB75:CB138" si="118">CD75+CF75+CH75</f>
        <v>2130240.36</v>
      </c>
      <c r="CC75" s="25">
        <f>КМС!CC75+ИГС!CC75+МАКС!CC75</f>
        <v>1161</v>
      </c>
      <c r="CD75" s="24">
        <f>КМС!CD75+ИГС!CD75+МАКС!CD75</f>
        <v>895173.41</v>
      </c>
      <c r="CE75" s="25">
        <f>КМС!CE75+ИГС!CE75+МАКС!CE75</f>
        <v>567</v>
      </c>
      <c r="CF75" s="24">
        <f>КМС!CF75+ИГС!CF75+МАКС!CF75</f>
        <v>374998.38</v>
      </c>
      <c r="CG75" s="25">
        <f>КМС!CG75+ИГС!CG75+МАКС!CG75</f>
        <v>714</v>
      </c>
      <c r="CH75" s="24">
        <f>КМС!CH75+ИГС!CH75+МАКС!CH75</f>
        <v>860068.57</v>
      </c>
      <c r="CI75" s="25">
        <f>КМС!CI75+ИГС!CI75+МАКС!CI75</f>
        <v>34</v>
      </c>
      <c r="CJ75" s="24">
        <f>КМС!CJ75+ИГС!CJ75+МАКС!CJ75</f>
        <v>317820.19</v>
      </c>
      <c r="CK75" s="25">
        <f>КМС!CK75+ИГС!CK75+МАКС!CK75</f>
        <v>0</v>
      </c>
      <c r="CL75" s="24">
        <f>КМС!CL75+ИГС!CL75+МАКС!CL75</f>
        <v>0</v>
      </c>
      <c r="CM75" s="25">
        <f>КМС!CM75+ИГС!CM75+МАКС!CM75</f>
        <v>0</v>
      </c>
      <c r="CN75" s="24">
        <f>КМС!CN75+ИГС!CN75+МАКС!CN75</f>
        <v>0</v>
      </c>
      <c r="CO75" s="25">
        <f>КМС!CO75+ИГС!CO75+МАКС!CO75</f>
        <v>0</v>
      </c>
      <c r="CP75" s="24">
        <f>КМС!CP75+ИГС!CP75+МАКС!CP75</f>
        <v>0</v>
      </c>
      <c r="CQ75" s="25">
        <f>КМС!CQ75+ИГС!CQ75+МАКС!CQ75</f>
        <v>217</v>
      </c>
      <c r="CR75" s="24">
        <f>КМС!CR75+ИГС!CR75+МАКС!CR75</f>
        <v>1063061.3400000001</v>
      </c>
    </row>
    <row r="76" spans="1:96" x14ac:dyDescent="0.25">
      <c r="A76" s="6" t="s">
        <v>238</v>
      </c>
      <c r="B76" s="8" t="s">
        <v>38</v>
      </c>
      <c r="C76" s="28" t="s">
        <v>141</v>
      </c>
      <c r="D76" s="29" t="s">
        <v>139</v>
      </c>
      <c r="E76" s="29" t="s">
        <v>129</v>
      </c>
      <c r="F76" s="31" t="s">
        <v>140</v>
      </c>
      <c r="G76" s="24">
        <f t="shared" si="94"/>
        <v>30096166.620000001</v>
      </c>
      <c r="H76" s="24">
        <f t="shared" si="95"/>
        <v>13068586.869999999</v>
      </c>
      <c r="I76" s="25">
        <f t="shared" si="93"/>
        <v>15027</v>
      </c>
      <c r="J76" s="24">
        <f t="shared" si="96"/>
        <v>5050271.6100000003</v>
      </c>
      <c r="K76" s="25">
        <f t="shared" si="97"/>
        <v>571</v>
      </c>
      <c r="L76" s="24">
        <f t="shared" si="98"/>
        <v>364714.83</v>
      </c>
      <c r="M76" s="25">
        <f t="shared" si="99"/>
        <v>3084</v>
      </c>
      <c r="N76" s="24">
        <f t="shared" si="100"/>
        <v>7653600.4299999997</v>
      </c>
      <c r="O76" s="25">
        <f t="shared" si="101"/>
        <v>803</v>
      </c>
      <c r="P76" s="24">
        <f t="shared" si="102"/>
        <v>12577419.98</v>
      </c>
      <c r="Q76" s="25">
        <f t="shared" si="103"/>
        <v>166</v>
      </c>
      <c r="R76" s="24">
        <f t="shared" si="104"/>
        <v>4450159.7699999996</v>
      </c>
      <c r="S76" s="25">
        <f t="shared" si="105"/>
        <v>0</v>
      </c>
      <c r="T76" s="24">
        <f t="shared" si="106"/>
        <v>0</v>
      </c>
      <c r="U76" s="25">
        <f t="shared" si="107"/>
        <v>0</v>
      </c>
      <c r="V76" s="24">
        <f t="shared" si="108"/>
        <v>0</v>
      </c>
      <c r="W76" s="25">
        <f t="shared" si="109"/>
        <v>0</v>
      </c>
      <c r="X76" s="24">
        <f t="shared" si="110"/>
        <v>0</v>
      </c>
      <c r="Y76" s="24">
        <f t="shared" si="111"/>
        <v>8552163.7799999993</v>
      </c>
      <c r="Z76" s="24">
        <f t="shared" si="112"/>
        <v>3443889.85</v>
      </c>
      <c r="AA76" s="25">
        <f>КМС!AA76+ИГС!AA76+МАКС!AA76</f>
        <v>4106</v>
      </c>
      <c r="AB76" s="24">
        <f>КМС!AB76+ИГС!AB76+МАКС!AB76</f>
        <v>1271971.51</v>
      </c>
      <c r="AC76" s="25">
        <f>КМС!AC76+ИГС!AC76+МАКС!AC76</f>
        <v>156</v>
      </c>
      <c r="AD76" s="24">
        <f>КМС!AD76+ИГС!AD76+МАКС!AD76</f>
        <v>109414.46</v>
      </c>
      <c r="AE76" s="25">
        <f>КМС!AE76+ИГС!AE76+МАКС!AE76</f>
        <v>925</v>
      </c>
      <c r="AF76" s="24">
        <f>КМС!AF76+ИГС!AF76+МАКС!AF76</f>
        <v>2062503.88</v>
      </c>
      <c r="AG76" s="25">
        <f>КМС!AG76+ИГС!AG76+МАКС!AG76</f>
        <v>241</v>
      </c>
      <c r="AH76" s="24">
        <f>КМС!AH76+ИГС!AH76+МАКС!AH76</f>
        <v>3773226</v>
      </c>
      <c r="AI76" s="25">
        <f>КМС!AI76+ИГС!AI76+МАКС!AI76</f>
        <v>50</v>
      </c>
      <c r="AJ76" s="24">
        <f>КМС!AJ76+ИГС!AJ76+МАКС!AJ76</f>
        <v>1335047.93</v>
      </c>
      <c r="AK76" s="25">
        <f>КМС!AK76+ИГС!AK76+МАКС!AK76</f>
        <v>0</v>
      </c>
      <c r="AL76" s="24">
        <f>КМС!AL76+ИГС!AL76+МАКС!AL76</f>
        <v>0</v>
      </c>
      <c r="AM76" s="25">
        <f>КМС!AM76+ИГС!AM76+МАКС!AM76</f>
        <v>0</v>
      </c>
      <c r="AN76" s="24">
        <f>КМС!AN76+ИГС!AN76+МАКС!AN76</f>
        <v>0</v>
      </c>
      <c r="AO76" s="25">
        <f>КМС!AO76+ИГС!AO76+МАКС!AO76</f>
        <v>0</v>
      </c>
      <c r="AP76" s="24">
        <f>КМС!AP76+ИГС!AP76+МАКС!AP76</f>
        <v>0</v>
      </c>
      <c r="AQ76" s="24">
        <f t="shared" si="113"/>
        <v>6495919.54</v>
      </c>
      <c r="AR76" s="24">
        <f t="shared" si="114"/>
        <v>3090403.6</v>
      </c>
      <c r="AS76" s="25">
        <f>КМС!AS76+ИГС!AS76+МАКС!AS76</f>
        <v>3006</v>
      </c>
      <c r="AT76" s="24">
        <f>КМС!AT76+ИГС!AT76+МАКС!AT76</f>
        <v>1253164.3</v>
      </c>
      <c r="AU76" s="25">
        <f>КМС!AU76+ИГС!AU76+МАКС!AU76</f>
        <v>130</v>
      </c>
      <c r="AV76" s="24">
        <f>КМС!AV76+ИГС!AV76+МАКС!AV76</f>
        <v>72942.97</v>
      </c>
      <c r="AW76" s="25">
        <f>КМС!AW76+ИГС!AW76+МАКС!AW76</f>
        <v>617</v>
      </c>
      <c r="AX76" s="24">
        <f>КМС!AX76+ИГС!AX76+МАКС!AX76</f>
        <v>1764296.33</v>
      </c>
      <c r="AY76" s="25">
        <f>КМС!AY76+ИГС!AY76+МАКС!AY76</f>
        <v>160</v>
      </c>
      <c r="AZ76" s="24">
        <f>КМС!AZ76+ИГС!AZ76+МАКС!AZ76</f>
        <v>2515483.9900000002</v>
      </c>
      <c r="BA76" s="25">
        <f>КМС!BA76+ИГС!BA76+МАКС!BA76</f>
        <v>34</v>
      </c>
      <c r="BB76" s="24">
        <f>КМС!BB76+ИГС!BB76+МАКС!BB76</f>
        <v>890031.95</v>
      </c>
      <c r="BC76" s="25">
        <f>КМС!BC76+ИГС!BC76+МАКС!BC76</f>
        <v>0</v>
      </c>
      <c r="BD76" s="24">
        <f>КМС!BD76+ИГС!BD76+МАКС!BD76</f>
        <v>0</v>
      </c>
      <c r="BE76" s="25">
        <f>КМС!BE76+ИГС!BE76+МАКС!BE76</f>
        <v>0</v>
      </c>
      <c r="BF76" s="24">
        <f>КМС!BF76+ИГС!BF76+МАКС!BF76</f>
        <v>0</v>
      </c>
      <c r="BG76" s="25">
        <f>КМС!BG76+ИГС!BG76+МАКС!BG76</f>
        <v>0</v>
      </c>
      <c r="BH76" s="24">
        <f>КМС!BH76+ИГС!BH76+МАКС!BH76</f>
        <v>0</v>
      </c>
      <c r="BI76" s="24">
        <f t="shared" si="115"/>
        <v>6495919.54</v>
      </c>
      <c r="BJ76" s="24">
        <f t="shared" si="116"/>
        <v>3090403.6</v>
      </c>
      <c r="BK76" s="25">
        <f>КМС!BK76+ИГС!BK76+МАКС!BK76</f>
        <v>3006</v>
      </c>
      <c r="BL76" s="24">
        <f>КМС!BL76+ИГС!BL76+МАКС!BL76</f>
        <v>1253164.3</v>
      </c>
      <c r="BM76" s="25">
        <f>КМС!BM76+ИГС!BM76+МАКС!BM76</f>
        <v>130</v>
      </c>
      <c r="BN76" s="24">
        <f>КМС!BN76+ИГС!BN76+МАКС!BN76</f>
        <v>72942.97</v>
      </c>
      <c r="BO76" s="25">
        <f>КМС!BO76+ИГС!BO76+МАКС!BO76</f>
        <v>617</v>
      </c>
      <c r="BP76" s="24">
        <f>КМС!BP76+ИГС!BP76+МАКС!BP76</f>
        <v>1764296.33</v>
      </c>
      <c r="BQ76" s="25">
        <f>КМС!BQ76+ИГС!BQ76+МАКС!BQ76</f>
        <v>160</v>
      </c>
      <c r="BR76" s="24">
        <f>КМС!BR76+ИГС!BR76+МАКС!BR76</f>
        <v>2515483.9900000002</v>
      </c>
      <c r="BS76" s="25">
        <f>КМС!BS76+ИГС!BS76+МАКС!BS76</f>
        <v>34</v>
      </c>
      <c r="BT76" s="24">
        <f>КМС!BT76+ИГС!BT76+МАКС!BT76</f>
        <v>890031.95</v>
      </c>
      <c r="BU76" s="25">
        <f>КМС!BU76+ИГС!BU76+МАКС!BU76</f>
        <v>0</v>
      </c>
      <c r="BV76" s="24">
        <f>КМС!BV76+ИГС!BV76+МАКС!BV76</f>
        <v>0</v>
      </c>
      <c r="BW76" s="25">
        <f>КМС!BW76+ИГС!BW76+МАКС!BW76</f>
        <v>0</v>
      </c>
      <c r="BX76" s="24">
        <f>КМС!BX76+ИГС!BX76+МАКС!BX76</f>
        <v>0</v>
      </c>
      <c r="BY76" s="25">
        <f>КМС!BY76+ИГС!BY76+МАКС!BY76</f>
        <v>0</v>
      </c>
      <c r="BZ76" s="24">
        <f>КМС!BZ76+ИГС!BZ76+МАКС!BZ76</f>
        <v>0</v>
      </c>
      <c r="CA76" s="24">
        <f t="shared" si="117"/>
        <v>8552163.7599999998</v>
      </c>
      <c r="CB76" s="24">
        <f t="shared" si="118"/>
        <v>3443889.82</v>
      </c>
      <c r="CC76" s="25">
        <f>КМС!CC76+ИГС!CC76+МАКС!CC76</f>
        <v>4909</v>
      </c>
      <c r="CD76" s="24">
        <f>КМС!CD76+ИГС!CD76+МАКС!CD76</f>
        <v>1271971.5</v>
      </c>
      <c r="CE76" s="25">
        <f>КМС!CE76+ИГС!CE76+МАКС!CE76</f>
        <v>155</v>
      </c>
      <c r="CF76" s="24">
        <f>КМС!CF76+ИГС!CF76+МАКС!CF76</f>
        <v>109414.43</v>
      </c>
      <c r="CG76" s="25">
        <f>КМС!CG76+ИГС!CG76+МАКС!CG76</f>
        <v>925</v>
      </c>
      <c r="CH76" s="24">
        <f>КМС!CH76+ИГС!CH76+МАКС!CH76</f>
        <v>2062503.89</v>
      </c>
      <c r="CI76" s="25">
        <f>КМС!CI76+ИГС!CI76+МАКС!CI76</f>
        <v>242</v>
      </c>
      <c r="CJ76" s="24">
        <f>КМС!CJ76+ИГС!CJ76+МАКС!CJ76</f>
        <v>3773226</v>
      </c>
      <c r="CK76" s="25">
        <f>КМС!CK76+ИГС!CK76+МАКС!CK76</f>
        <v>48</v>
      </c>
      <c r="CL76" s="24">
        <f>КМС!CL76+ИГС!CL76+МАКС!CL76</f>
        <v>1335047.94</v>
      </c>
      <c r="CM76" s="25">
        <f>КМС!CM76+ИГС!CM76+МАКС!CM76</f>
        <v>0</v>
      </c>
      <c r="CN76" s="24">
        <f>КМС!CN76+ИГС!CN76+МАКС!CN76</f>
        <v>0</v>
      </c>
      <c r="CO76" s="25">
        <f>КМС!CO76+ИГС!CO76+МАКС!CO76</f>
        <v>0</v>
      </c>
      <c r="CP76" s="24">
        <f>КМС!CP76+ИГС!CP76+МАКС!CP76</f>
        <v>0</v>
      </c>
      <c r="CQ76" s="25">
        <f>КМС!CQ76+ИГС!CQ76+МАКС!CQ76</f>
        <v>0</v>
      </c>
      <c r="CR76" s="24">
        <f>КМС!CR76+ИГС!CR76+МАКС!CR76</f>
        <v>0</v>
      </c>
    </row>
    <row r="77" spans="1:96" x14ac:dyDescent="0.25">
      <c r="A77" s="6" t="s">
        <v>239</v>
      </c>
      <c r="B77" s="8" t="s">
        <v>104</v>
      </c>
      <c r="C77" s="28">
        <v>330406</v>
      </c>
      <c r="D77" s="29" t="s">
        <v>139</v>
      </c>
      <c r="E77" s="29" t="s">
        <v>129</v>
      </c>
      <c r="F77" s="31" t="s">
        <v>140</v>
      </c>
      <c r="G77" s="24">
        <f t="shared" si="94"/>
        <v>3349216.83</v>
      </c>
      <c r="H77" s="24">
        <f t="shared" si="95"/>
        <v>3055883.59</v>
      </c>
      <c r="I77" s="25">
        <f t="shared" si="93"/>
        <v>5355</v>
      </c>
      <c r="J77" s="24">
        <f t="shared" si="96"/>
        <v>1441636.3</v>
      </c>
      <c r="K77" s="25">
        <f t="shared" si="97"/>
        <v>10</v>
      </c>
      <c r="L77" s="24">
        <f t="shared" si="98"/>
        <v>6064.07</v>
      </c>
      <c r="M77" s="25">
        <f t="shared" si="99"/>
        <v>1494</v>
      </c>
      <c r="N77" s="24">
        <f t="shared" si="100"/>
        <v>1608183.22</v>
      </c>
      <c r="O77" s="25">
        <f t="shared" si="101"/>
        <v>30</v>
      </c>
      <c r="P77" s="24">
        <f t="shared" si="102"/>
        <v>293333.24</v>
      </c>
      <c r="Q77" s="25">
        <f t="shared" si="103"/>
        <v>0</v>
      </c>
      <c r="R77" s="24">
        <f t="shared" si="104"/>
        <v>0</v>
      </c>
      <c r="S77" s="25">
        <f t="shared" si="105"/>
        <v>0</v>
      </c>
      <c r="T77" s="24">
        <f t="shared" si="106"/>
        <v>0</v>
      </c>
      <c r="U77" s="25">
        <f t="shared" si="107"/>
        <v>0</v>
      </c>
      <c r="V77" s="24">
        <f t="shared" si="108"/>
        <v>0</v>
      </c>
      <c r="W77" s="25">
        <f t="shared" si="109"/>
        <v>0</v>
      </c>
      <c r="X77" s="24">
        <f t="shared" si="110"/>
        <v>0</v>
      </c>
      <c r="Y77" s="24">
        <f t="shared" si="111"/>
        <v>1005189.54</v>
      </c>
      <c r="Z77" s="24">
        <f t="shared" si="112"/>
        <v>917189.57</v>
      </c>
      <c r="AA77" s="25">
        <f>КМС!AA77+ИГС!AA77+МАКС!AA77</f>
        <v>1492</v>
      </c>
      <c r="AB77" s="24">
        <f>КМС!AB77+ИГС!AB77+МАКС!AB77</f>
        <v>432490.89</v>
      </c>
      <c r="AC77" s="25">
        <f>КМС!AC77+ИГС!AC77+МАКС!AC77</f>
        <v>4</v>
      </c>
      <c r="AD77" s="24">
        <f>КМС!AD77+ИГС!AD77+МАКС!AD77</f>
        <v>2243.71</v>
      </c>
      <c r="AE77" s="25">
        <f>КМС!AE77+ИГС!AE77+МАКС!AE77</f>
        <v>449</v>
      </c>
      <c r="AF77" s="24">
        <f>КМС!AF77+ИГС!AF77+МАКС!AF77</f>
        <v>482454.97</v>
      </c>
      <c r="AG77" s="25">
        <f>КМС!AG77+ИГС!AG77+МАКС!AG77</f>
        <v>8</v>
      </c>
      <c r="AH77" s="24">
        <f>КМС!AH77+ИГС!AH77+МАКС!AH77</f>
        <v>87999.97</v>
      </c>
      <c r="AI77" s="25">
        <f>КМС!AI77+ИГС!AI77+МАКС!AI77</f>
        <v>0</v>
      </c>
      <c r="AJ77" s="24">
        <f>КМС!AJ77+ИГС!AJ77+МАКС!AJ77</f>
        <v>0</v>
      </c>
      <c r="AK77" s="25">
        <f>КМС!AK77+ИГС!AK77+МАКС!AK77</f>
        <v>0</v>
      </c>
      <c r="AL77" s="24">
        <f>КМС!AL77+ИГС!AL77+МАКС!AL77</f>
        <v>0</v>
      </c>
      <c r="AM77" s="25">
        <f>КМС!AM77+ИГС!AM77+МАКС!AM77</f>
        <v>0</v>
      </c>
      <c r="AN77" s="24">
        <f>КМС!AN77+ИГС!AN77+МАКС!AN77</f>
        <v>0</v>
      </c>
      <c r="AO77" s="25">
        <f>КМС!AO77+ИГС!AO77+МАКС!AO77</f>
        <v>0</v>
      </c>
      <c r="AP77" s="24">
        <f>КМС!AP77+ИГС!AP77+МАКС!AP77</f>
        <v>0</v>
      </c>
      <c r="AQ77" s="24">
        <f t="shared" si="113"/>
        <v>669722.07999999996</v>
      </c>
      <c r="AR77" s="24">
        <f t="shared" si="114"/>
        <v>611055.43000000005</v>
      </c>
      <c r="AS77" s="25">
        <f>КМС!AS77+ИГС!AS77+МАКС!AS77</f>
        <v>1070</v>
      </c>
      <c r="AT77" s="24">
        <f>КМС!AT77+ИГС!AT77+МАКС!AT77</f>
        <v>288327.26</v>
      </c>
      <c r="AU77" s="25">
        <f>КМС!AU77+ИГС!AU77+МАКС!AU77</f>
        <v>2</v>
      </c>
      <c r="AV77" s="24">
        <f>КМС!AV77+ИГС!AV77+МАКС!AV77</f>
        <v>1091.53</v>
      </c>
      <c r="AW77" s="25">
        <f>КМС!AW77+ИГС!AW77+МАКС!AW77</f>
        <v>299</v>
      </c>
      <c r="AX77" s="24">
        <f>КМС!AX77+ИГС!AX77+МАКС!AX77</f>
        <v>321636.64</v>
      </c>
      <c r="AY77" s="25">
        <f>КМС!AY77+ИГС!AY77+МАКС!AY77</f>
        <v>7</v>
      </c>
      <c r="AZ77" s="24">
        <f>КМС!AZ77+ИГС!AZ77+МАКС!AZ77</f>
        <v>58666.65</v>
      </c>
      <c r="BA77" s="25">
        <f>КМС!BA77+ИГС!BA77+МАКС!BA77</f>
        <v>0</v>
      </c>
      <c r="BB77" s="24">
        <f>КМС!BB77+ИГС!BB77+МАКС!BB77</f>
        <v>0</v>
      </c>
      <c r="BC77" s="25">
        <f>КМС!BC77+ИГС!BC77+МАКС!BC77</f>
        <v>0</v>
      </c>
      <c r="BD77" s="24">
        <f>КМС!BD77+ИГС!BD77+МАКС!BD77</f>
        <v>0</v>
      </c>
      <c r="BE77" s="25">
        <f>КМС!BE77+ИГС!BE77+МАКС!BE77</f>
        <v>0</v>
      </c>
      <c r="BF77" s="24">
        <f>КМС!BF77+ИГС!BF77+МАКС!BF77</f>
        <v>0</v>
      </c>
      <c r="BG77" s="25">
        <f>КМС!BG77+ИГС!BG77+МАКС!BG77</f>
        <v>0</v>
      </c>
      <c r="BH77" s="24">
        <f>КМС!BH77+ИГС!BH77+МАКС!BH77</f>
        <v>0</v>
      </c>
      <c r="BI77" s="24">
        <f t="shared" si="115"/>
        <v>669722.07999999996</v>
      </c>
      <c r="BJ77" s="24">
        <f t="shared" si="116"/>
        <v>611055.43000000005</v>
      </c>
      <c r="BK77" s="25">
        <f>КМС!BK77+ИГС!BK77+МАКС!BK77</f>
        <v>1070</v>
      </c>
      <c r="BL77" s="24">
        <f>КМС!BL77+ИГС!BL77+МАКС!BL77</f>
        <v>288327.26</v>
      </c>
      <c r="BM77" s="25">
        <f>КМС!BM77+ИГС!BM77+МАКС!BM77</f>
        <v>2</v>
      </c>
      <c r="BN77" s="24">
        <f>КМС!BN77+ИГС!BN77+МАКС!BN77</f>
        <v>1091.53</v>
      </c>
      <c r="BO77" s="25">
        <f>КМС!BO77+ИГС!BO77+МАКС!BO77</f>
        <v>299</v>
      </c>
      <c r="BP77" s="24">
        <f>КМС!BP77+ИГС!BP77+МАКС!BP77</f>
        <v>321636.64</v>
      </c>
      <c r="BQ77" s="25">
        <f>КМС!BQ77+ИГС!BQ77+МАКС!BQ77</f>
        <v>7</v>
      </c>
      <c r="BR77" s="24">
        <f>КМС!BR77+ИГС!BR77+МАКС!BR77</f>
        <v>58666.65</v>
      </c>
      <c r="BS77" s="25">
        <f>КМС!BS77+ИГС!BS77+МАКС!BS77</f>
        <v>0</v>
      </c>
      <c r="BT77" s="24">
        <f>КМС!BT77+ИГС!BT77+МАКС!BT77</f>
        <v>0</v>
      </c>
      <c r="BU77" s="25">
        <f>КМС!BU77+ИГС!BU77+МАКС!BU77</f>
        <v>0</v>
      </c>
      <c r="BV77" s="24">
        <f>КМС!BV77+ИГС!BV77+МАКС!BV77</f>
        <v>0</v>
      </c>
      <c r="BW77" s="25">
        <f>КМС!BW77+ИГС!BW77+МАКС!BW77</f>
        <v>0</v>
      </c>
      <c r="BX77" s="24">
        <f>КМС!BX77+ИГС!BX77+МАКС!BX77</f>
        <v>0</v>
      </c>
      <c r="BY77" s="25">
        <f>КМС!BY77+ИГС!BY77+МАКС!BY77</f>
        <v>0</v>
      </c>
      <c r="BZ77" s="24">
        <f>КМС!BZ77+ИГС!BZ77+МАКС!BZ77</f>
        <v>0</v>
      </c>
      <c r="CA77" s="24">
        <f t="shared" si="117"/>
        <v>1004583.13</v>
      </c>
      <c r="CB77" s="24">
        <f t="shared" si="118"/>
        <v>916583.16</v>
      </c>
      <c r="CC77" s="25">
        <f>КМС!CC77+ИГС!CC77+МАКС!CC77</f>
        <v>1723</v>
      </c>
      <c r="CD77" s="24">
        <f>КМС!CD77+ИГС!CD77+МАКС!CD77</f>
        <v>432490.89</v>
      </c>
      <c r="CE77" s="25">
        <f>КМС!CE77+ИГС!CE77+МАКС!CE77</f>
        <v>2</v>
      </c>
      <c r="CF77" s="24">
        <f>КМС!CF77+ИГС!CF77+МАКС!CF77</f>
        <v>1637.3</v>
      </c>
      <c r="CG77" s="25">
        <f>КМС!CG77+ИГС!CG77+МАКС!CG77</f>
        <v>447</v>
      </c>
      <c r="CH77" s="24">
        <f>КМС!CH77+ИГС!CH77+МАКС!CH77</f>
        <v>482454.97</v>
      </c>
      <c r="CI77" s="25">
        <f>КМС!CI77+ИГС!CI77+МАКС!CI77</f>
        <v>8</v>
      </c>
      <c r="CJ77" s="24">
        <f>КМС!CJ77+ИГС!CJ77+МАКС!CJ77</f>
        <v>87999.97</v>
      </c>
      <c r="CK77" s="25">
        <f>КМС!CK77+ИГС!CK77+МАКС!CK77</f>
        <v>0</v>
      </c>
      <c r="CL77" s="24">
        <f>КМС!CL77+ИГС!CL77+МАКС!CL77</f>
        <v>0</v>
      </c>
      <c r="CM77" s="25">
        <f>КМС!CM77+ИГС!CM77+МАКС!CM77</f>
        <v>0</v>
      </c>
      <c r="CN77" s="24">
        <f>КМС!CN77+ИГС!CN77+МАКС!CN77</f>
        <v>0</v>
      </c>
      <c r="CO77" s="25">
        <f>КМС!CO77+ИГС!CO77+МАКС!CO77</f>
        <v>0</v>
      </c>
      <c r="CP77" s="24">
        <f>КМС!CP77+ИГС!CP77+МАКС!CP77</f>
        <v>0</v>
      </c>
      <c r="CQ77" s="25">
        <f>КМС!CQ77+ИГС!CQ77+МАКС!CQ77</f>
        <v>0</v>
      </c>
      <c r="CR77" s="24">
        <f>КМС!CR77+ИГС!CR77+МАКС!CR77</f>
        <v>0</v>
      </c>
    </row>
    <row r="78" spans="1:96" x14ac:dyDescent="0.25">
      <c r="A78" s="6"/>
      <c r="B78" s="13" t="s">
        <v>39</v>
      </c>
      <c r="C78" s="28"/>
      <c r="D78" s="29"/>
      <c r="E78" s="29" t="s">
        <v>123</v>
      </c>
      <c r="F78" s="31"/>
      <c r="G78" s="24">
        <f t="shared" si="94"/>
        <v>0</v>
      </c>
      <c r="H78" s="24">
        <f t="shared" si="95"/>
        <v>0</v>
      </c>
      <c r="I78" s="25">
        <f t="shared" si="93"/>
        <v>0</v>
      </c>
      <c r="J78" s="24">
        <f t="shared" si="96"/>
        <v>0</v>
      </c>
      <c r="K78" s="25">
        <f t="shared" si="97"/>
        <v>0</v>
      </c>
      <c r="L78" s="24">
        <f t="shared" si="98"/>
        <v>0</v>
      </c>
      <c r="M78" s="25">
        <f t="shared" si="99"/>
        <v>0</v>
      </c>
      <c r="N78" s="24">
        <f t="shared" si="100"/>
        <v>0</v>
      </c>
      <c r="O78" s="25">
        <f t="shared" si="101"/>
        <v>0</v>
      </c>
      <c r="P78" s="24">
        <f t="shared" si="102"/>
        <v>0</v>
      </c>
      <c r="Q78" s="25">
        <f t="shared" si="103"/>
        <v>0</v>
      </c>
      <c r="R78" s="24">
        <f t="shared" si="104"/>
        <v>0</v>
      </c>
      <c r="S78" s="25">
        <f t="shared" si="105"/>
        <v>0</v>
      </c>
      <c r="T78" s="24">
        <f t="shared" si="106"/>
        <v>0</v>
      </c>
      <c r="U78" s="25">
        <f t="shared" si="107"/>
        <v>0</v>
      </c>
      <c r="V78" s="24">
        <f t="shared" si="108"/>
        <v>0</v>
      </c>
      <c r="W78" s="25">
        <f t="shared" si="109"/>
        <v>0</v>
      </c>
      <c r="X78" s="24">
        <f t="shared" si="110"/>
        <v>0</v>
      </c>
      <c r="Y78" s="24">
        <f t="shared" si="111"/>
        <v>0</v>
      </c>
      <c r="Z78" s="24">
        <f t="shared" si="112"/>
        <v>0</v>
      </c>
      <c r="AA78" s="25">
        <f>КМС!AA78+ИГС!AA78+МАКС!AA78</f>
        <v>0</v>
      </c>
      <c r="AB78" s="24">
        <f>КМС!AB78+ИГС!AB78+МАКС!AB78</f>
        <v>0</v>
      </c>
      <c r="AC78" s="25">
        <f>КМС!AC78+ИГС!AC78+МАКС!AC78</f>
        <v>0</v>
      </c>
      <c r="AD78" s="24">
        <f>КМС!AD78+ИГС!AD78+МАКС!AD78</f>
        <v>0</v>
      </c>
      <c r="AE78" s="25">
        <f>КМС!AE78+ИГС!AE78+МАКС!AE78</f>
        <v>0</v>
      </c>
      <c r="AF78" s="24">
        <f>КМС!AF78+ИГС!AF78+МАКС!AF78</f>
        <v>0</v>
      </c>
      <c r="AG78" s="25">
        <f>КМС!AG78+ИГС!AG78+МАКС!AG78</f>
        <v>0</v>
      </c>
      <c r="AH78" s="24">
        <f>КМС!AH78+ИГС!AH78+МАКС!AH78</f>
        <v>0</v>
      </c>
      <c r="AI78" s="25">
        <f>КМС!AI78+ИГС!AI78+МАКС!AI78</f>
        <v>0</v>
      </c>
      <c r="AJ78" s="24">
        <f>КМС!AJ78+ИГС!AJ78+МАКС!AJ78</f>
        <v>0</v>
      </c>
      <c r="AK78" s="25">
        <f>КМС!AK78+ИГС!AK78+МАКС!AK78</f>
        <v>0</v>
      </c>
      <c r="AL78" s="24">
        <f>КМС!AL78+ИГС!AL78+МАКС!AL78</f>
        <v>0</v>
      </c>
      <c r="AM78" s="25">
        <f>КМС!AM78+ИГС!AM78+МАКС!AM78</f>
        <v>0</v>
      </c>
      <c r="AN78" s="24">
        <f>КМС!AN78+ИГС!AN78+МАКС!AN78</f>
        <v>0</v>
      </c>
      <c r="AO78" s="25">
        <f>КМС!AO78+ИГС!AO78+МАКС!AO78</f>
        <v>0</v>
      </c>
      <c r="AP78" s="24">
        <f>КМС!AP78+ИГС!AP78+МАКС!AP78</f>
        <v>0</v>
      </c>
      <c r="AQ78" s="24">
        <f t="shared" si="113"/>
        <v>0</v>
      </c>
      <c r="AR78" s="24">
        <f t="shared" si="114"/>
        <v>0</v>
      </c>
      <c r="AS78" s="25">
        <f>КМС!AS78+ИГС!AS78+МАКС!AS78</f>
        <v>0</v>
      </c>
      <c r="AT78" s="24">
        <f>КМС!AT78+ИГС!AT78+МАКС!AT78</f>
        <v>0</v>
      </c>
      <c r="AU78" s="25">
        <f>КМС!AU78+ИГС!AU78+МАКС!AU78</f>
        <v>0</v>
      </c>
      <c r="AV78" s="24">
        <f>КМС!AV78+ИГС!AV78+МАКС!AV78</f>
        <v>0</v>
      </c>
      <c r="AW78" s="25">
        <f>КМС!AW78+ИГС!AW78+МАКС!AW78</f>
        <v>0</v>
      </c>
      <c r="AX78" s="24">
        <f>КМС!AX78+ИГС!AX78+МАКС!AX78</f>
        <v>0</v>
      </c>
      <c r="AY78" s="25">
        <f>КМС!AY78+ИГС!AY78+МАКС!AY78</f>
        <v>0</v>
      </c>
      <c r="AZ78" s="24">
        <f>КМС!AZ78+ИГС!AZ78+МАКС!AZ78</f>
        <v>0</v>
      </c>
      <c r="BA78" s="25">
        <f>КМС!BA78+ИГС!BA78+МАКС!BA78</f>
        <v>0</v>
      </c>
      <c r="BB78" s="24">
        <f>КМС!BB78+ИГС!BB78+МАКС!BB78</f>
        <v>0</v>
      </c>
      <c r="BC78" s="25">
        <f>КМС!BC78+ИГС!BC78+МАКС!BC78</f>
        <v>0</v>
      </c>
      <c r="BD78" s="24">
        <f>КМС!BD78+ИГС!BD78+МАКС!BD78</f>
        <v>0</v>
      </c>
      <c r="BE78" s="25">
        <f>КМС!BE78+ИГС!BE78+МАКС!BE78</f>
        <v>0</v>
      </c>
      <c r="BF78" s="24">
        <f>КМС!BF78+ИГС!BF78+МАКС!BF78</f>
        <v>0</v>
      </c>
      <c r="BG78" s="25">
        <f>КМС!BG78+ИГС!BG78+МАКС!BG78</f>
        <v>0</v>
      </c>
      <c r="BH78" s="24">
        <f>КМС!BH78+ИГС!BH78+МАКС!BH78</f>
        <v>0</v>
      </c>
      <c r="BI78" s="24">
        <f t="shared" si="115"/>
        <v>0</v>
      </c>
      <c r="BJ78" s="24">
        <f t="shared" si="116"/>
        <v>0</v>
      </c>
      <c r="BK78" s="25">
        <f>КМС!BK78+ИГС!BK78+МАКС!BK78</f>
        <v>0</v>
      </c>
      <c r="BL78" s="24">
        <f>КМС!BL78+ИГС!BL78+МАКС!BL78</f>
        <v>0</v>
      </c>
      <c r="BM78" s="25">
        <f>КМС!BM78+ИГС!BM78+МАКС!BM78</f>
        <v>0</v>
      </c>
      <c r="BN78" s="24">
        <f>КМС!BN78+ИГС!BN78+МАКС!BN78</f>
        <v>0</v>
      </c>
      <c r="BO78" s="25">
        <f>КМС!BO78+ИГС!BO78+МАКС!BO78</f>
        <v>0</v>
      </c>
      <c r="BP78" s="24">
        <f>КМС!BP78+ИГС!BP78+МАКС!BP78</f>
        <v>0</v>
      </c>
      <c r="BQ78" s="25">
        <f>КМС!BQ78+ИГС!BQ78+МАКС!BQ78</f>
        <v>0</v>
      </c>
      <c r="BR78" s="24">
        <f>КМС!BR78+ИГС!BR78+МАКС!BR78</f>
        <v>0</v>
      </c>
      <c r="BS78" s="25">
        <f>КМС!BS78+ИГС!BS78+МАКС!BS78</f>
        <v>0</v>
      </c>
      <c r="BT78" s="24">
        <f>КМС!BT78+ИГС!BT78+МАКС!BT78</f>
        <v>0</v>
      </c>
      <c r="BU78" s="25">
        <f>КМС!BU78+ИГС!BU78+МАКС!BU78</f>
        <v>0</v>
      </c>
      <c r="BV78" s="24">
        <f>КМС!BV78+ИГС!BV78+МАКС!BV78</f>
        <v>0</v>
      </c>
      <c r="BW78" s="25">
        <f>КМС!BW78+ИГС!BW78+МАКС!BW78</f>
        <v>0</v>
      </c>
      <c r="BX78" s="24">
        <f>КМС!BX78+ИГС!BX78+МАКС!BX78</f>
        <v>0</v>
      </c>
      <c r="BY78" s="25">
        <f>КМС!BY78+ИГС!BY78+МАКС!BY78</f>
        <v>0</v>
      </c>
      <c r="BZ78" s="24">
        <f>КМС!BZ78+ИГС!BZ78+МАКС!BZ78</f>
        <v>0</v>
      </c>
      <c r="CA78" s="24">
        <f t="shared" si="117"/>
        <v>0</v>
      </c>
      <c r="CB78" s="24">
        <f t="shared" si="118"/>
        <v>0</v>
      </c>
      <c r="CC78" s="25">
        <f>КМС!CC78+ИГС!CC78+МАКС!CC78</f>
        <v>0</v>
      </c>
      <c r="CD78" s="24">
        <f>КМС!CD78+ИГС!CD78+МАКС!CD78</f>
        <v>0</v>
      </c>
      <c r="CE78" s="25">
        <f>КМС!CE78+ИГС!CE78+МАКС!CE78</f>
        <v>0</v>
      </c>
      <c r="CF78" s="24">
        <f>КМС!CF78+ИГС!CF78+МАКС!CF78</f>
        <v>0</v>
      </c>
      <c r="CG78" s="25">
        <f>КМС!CG78+ИГС!CG78+МАКС!CG78</f>
        <v>0</v>
      </c>
      <c r="CH78" s="24">
        <f>КМС!CH78+ИГС!CH78+МАКС!CH78</f>
        <v>0</v>
      </c>
      <c r="CI78" s="25">
        <f>КМС!CI78+ИГС!CI78+МАКС!CI78</f>
        <v>0</v>
      </c>
      <c r="CJ78" s="24">
        <f>КМС!CJ78+ИГС!CJ78+МАКС!CJ78</f>
        <v>0</v>
      </c>
      <c r="CK78" s="25">
        <f>КМС!CK78+ИГС!CK78+МАКС!CK78</f>
        <v>0</v>
      </c>
      <c r="CL78" s="24">
        <f>КМС!CL78+ИГС!CL78+МАКС!CL78</f>
        <v>0</v>
      </c>
      <c r="CM78" s="25">
        <f>КМС!CM78+ИГС!CM78+МАКС!CM78</f>
        <v>0</v>
      </c>
      <c r="CN78" s="24">
        <f>КМС!CN78+ИГС!CN78+МАКС!CN78</f>
        <v>0</v>
      </c>
      <c r="CO78" s="25">
        <f>КМС!CO78+ИГС!CO78+МАКС!CO78</f>
        <v>0</v>
      </c>
      <c r="CP78" s="24">
        <f>КМС!CP78+ИГС!CP78+МАКС!CP78</f>
        <v>0</v>
      </c>
      <c r="CQ78" s="25">
        <f>КМС!CQ78+ИГС!CQ78+МАКС!CQ78</f>
        <v>0</v>
      </c>
      <c r="CR78" s="24">
        <f>КМС!CR78+ИГС!CR78+МАКС!CR78</f>
        <v>0</v>
      </c>
    </row>
    <row r="79" spans="1:96" x14ac:dyDescent="0.25">
      <c r="A79" s="6" t="s">
        <v>240</v>
      </c>
      <c r="B79" s="8" t="s">
        <v>40</v>
      </c>
      <c r="C79" s="28">
        <v>330038</v>
      </c>
      <c r="D79" s="29" t="s">
        <v>126</v>
      </c>
      <c r="E79" s="29" t="s">
        <v>123</v>
      </c>
      <c r="F79" s="31" t="s">
        <v>127</v>
      </c>
      <c r="G79" s="24">
        <f t="shared" si="94"/>
        <v>196948022.77000001</v>
      </c>
      <c r="H79" s="24">
        <f t="shared" si="95"/>
        <v>107053687.44</v>
      </c>
      <c r="I79" s="25">
        <f t="shared" si="93"/>
        <v>61599</v>
      </c>
      <c r="J79" s="24">
        <f t="shared" si="96"/>
        <v>56602963.609999999</v>
      </c>
      <c r="K79" s="25">
        <f t="shared" si="97"/>
        <v>11666</v>
      </c>
      <c r="L79" s="24">
        <f t="shared" si="98"/>
        <v>7059298.1600000001</v>
      </c>
      <c r="M79" s="25">
        <f t="shared" si="99"/>
        <v>28567</v>
      </c>
      <c r="N79" s="24">
        <f t="shared" si="100"/>
        <v>43391425.670000002</v>
      </c>
      <c r="O79" s="25">
        <f t="shared" si="101"/>
        <v>1141</v>
      </c>
      <c r="P79" s="24">
        <f t="shared" si="102"/>
        <v>10792643.970000001</v>
      </c>
      <c r="Q79" s="25">
        <f t="shared" si="103"/>
        <v>3151</v>
      </c>
      <c r="R79" s="24">
        <f t="shared" si="104"/>
        <v>57554402.200000003</v>
      </c>
      <c r="S79" s="25">
        <f t="shared" si="105"/>
        <v>0</v>
      </c>
      <c r="T79" s="24">
        <f t="shared" si="106"/>
        <v>0</v>
      </c>
      <c r="U79" s="25">
        <f t="shared" si="107"/>
        <v>0</v>
      </c>
      <c r="V79" s="24">
        <f t="shared" si="108"/>
        <v>0</v>
      </c>
      <c r="W79" s="25">
        <f t="shared" si="109"/>
        <v>8447</v>
      </c>
      <c r="X79" s="24">
        <f t="shared" si="110"/>
        <v>21547289.16</v>
      </c>
      <c r="Y79" s="24">
        <f t="shared" si="111"/>
        <v>80925624.430000007</v>
      </c>
      <c r="Z79" s="24">
        <f t="shared" si="112"/>
        <v>27735841.02</v>
      </c>
      <c r="AA79" s="25">
        <f>КМС!AA79+ИГС!AA79+МАКС!AA79</f>
        <v>18370</v>
      </c>
      <c r="AB79" s="24">
        <f>КМС!AB79+ИГС!AB79+МАКС!AB79</f>
        <v>14298363.720000001</v>
      </c>
      <c r="AC79" s="25">
        <f>КМС!AC79+ИГС!AC79+МАКС!AC79</f>
        <v>3479</v>
      </c>
      <c r="AD79" s="24">
        <f>КМС!AD79+ИГС!AD79+МАКС!AD79</f>
        <v>2117789.4500000002</v>
      </c>
      <c r="AE79" s="25">
        <f>КМС!AE79+ИГС!AE79+МАКС!AE79</f>
        <v>8570</v>
      </c>
      <c r="AF79" s="24">
        <f>КМС!AF79+ИГС!AF79+МАКС!AF79</f>
        <v>11319687.85</v>
      </c>
      <c r="AG79" s="25">
        <f>КМС!AG79+ИГС!AG79+МАКС!AG79</f>
        <v>342</v>
      </c>
      <c r="AH79" s="24">
        <f>КМС!AH79+ИГС!AH79+МАКС!AH79</f>
        <v>3237793.2</v>
      </c>
      <c r="AI79" s="25">
        <f>КМС!AI79+ИГС!AI79+МАКС!AI79</f>
        <v>1696</v>
      </c>
      <c r="AJ79" s="24">
        <f>КМС!AJ79+ИГС!AJ79+МАКС!AJ79</f>
        <v>44565167.920000002</v>
      </c>
      <c r="AK79" s="25">
        <f>КМС!AK79+ИГС!AK79+МАКС!AK79</f>
        <v>0</v>
      </c>
      <c r="AL79" s="24">
        <f>КМС!AL79+ИГС!AL79+МАКС!AL79</f>
        <v>0</v>
      </c>
      <c r="AM79" s="25">
        <f>КМС!AM79+ИГС!AM79+МАКС!AM79</f>
        <v>0</v>
      </c>
      <c r="AN79" s="24">
        <f>КМС!AN79+ИГС!AN79+МАКС!AN79</f>
        <v>0</v>
      </c>
      <c r="AO79" s="25">
        <f>КМС!AO79+ИГС!AO79+МАКС!AO79</f>
        <v>2112</v>
      </c>
      <c r="AP79" s="24">
        <f>КМС!AP79+ИГС!AP79+МАКС!AP79</f>
        <v>5386822.29</v>
      </c>
      <c r="AQ79" s="24">
        <f t="shared" si="113"/>
        <v>42274234.210000001</v>
      </c>
      <c r="AR79" s="24">
        <f t="shared" si="114"/>
        <v>25791002.690000001</v>
      </c>
      <c r="AS79" s="25">
        <f>КМС!AS79+ИГС!AS79+МАКС!AS79</f>
        <v>12320</v>
      </c>
      <c r="AT79" s="24">
        <f>КМС!AT79+ИГС!AT79+МАКС!AT79</f>
        <v>14003118.08</v>
      </c>
      <c r="AU79" s="25">
        <f>КМС!AU79+ИГС!AU79+МАКС!AU79</f>
        <v>2355</v>
      </c>
      <c r="AV79" s="24">
        <f>КМС!AV79+ИГС!AV79+МАКС!AV79</f>
        <v>1411859.63</v>
      </c>
      <c r="AW79" s="25">
        <f>КМС!AW79+ИГС!AW79+МАКС!AW79</f>
        <v>5714</v>
      </c>
      <c r="AX79" s="24">
        <f>КМС!AX79+ИГС!AX79+МАКС!AX79</f>
        <v>10376024.98</v>
      </c>
      <c r="AY79" s="25">
        <f>КМС!AY79+ИГС!AY79+МАКС!AY79</f>
        <v>229</v>
      </c>
      <c r="AZ79" s="24">
        <f>КМС!AZ79+ИГС!AZ79+МАКС!AZ79</f>
        <v>2158528.79</v>
      </c>
      <c r="BA79" s="25">
        <f>КМС!BA79+ИГС!BA79+МАКС!BA79</f>
        <v>570</v>
      </c>
      <c r="BB79" s="24">
        <f>КМС!BB79+ИГС!BB79+МАКС!BB79</f>
        <v>8937880.4399999995</v>
      </c>
      <c r="BC79" s="25">
        <f>КМС!BC79+ИГС!BC79+МАКС!BC79</f>
        <v>0</v>
      </c>
      <c r="BD79" s="24">
        <f>КМС!BD79+ИГС!BD79+МАКС!BD79</f>
        <v>0</v>
      </c>
      <c r="BE79" s="25">
        <f>КМС!BE79+ИГС!BE79+МАКС!BE79</f>
        <v>0</v>
      </c>
      <c r="BF79" s="24">
        <f>КМС!BF79+ИГС!BF79+МАКС!BF79</f>
        <v>0</v>
      </c>
      <c r="BG79" s="25">
        <f>КМС!BG79+ИГС!BG79+МАКС!BG79</f>
        <v>2113</v>
      </c>
      <c r="BH79" s="24">
        <f>КМС!BH79+ИГС!BH79+МАКС!BH79</f>
        <v>5386822.29</v>
      </c>
      <c r="BI79" s="24">
        <f t="shared" si="115"/>
        <v>37271690.189999998</v>
      </c>
      <c r="BJ79" s="24">
        <f t="shared" si="116"/>
        <v>25791002.690000001</v>
      </c>
      <c r="BK79" s="25">
        <f>КМС!BK79+ИГС!BK79+МАКС!BK79</f>
        <v>12320</v>
      </c>
      <c r="BL79" s="24">
        <f>КМС!BL79+ИГС!BL79+МАКС!BL79</f>
        <v>14003118.08</v>
      </c>
      <c r="BM79" s="25">
        <f>КМС!BM79+ИГС!BM79+МАКС!BM79</f>
        <v>2355</v>
      </c>
      <c r="BN79" s="24">
        <f>КМС!BN79+ИГС!BN79+МАКС!BN79</f>
        <v>1411859.63</v>
      </c>
      <c r="BO79" s="25">
        <f>КМС!BO79+ИГС!BO79+МАКС!BO79</f>
        <v>5714</v>
      </c>
      <c r="BP79" s="24">
        <f>КМС!BP79+ИГС!BP79+МАКС!BP79</f>
        <v>10376024.98</v>
      </c>
      <c r="BQ79" s="25">
        <f>КМС!BQ79+ИГС!BQ79+МАКС!BQ79</f>
        <v>229</v>
      </c>
      <c r="BR79" s="24">
        <f>КМС!BR79+ИГС!BR79+МАКС!BR79</f>
        <v>2158528.79</v>
      </c>
      <c r="BS79" s="25">
        <f>КМС!BS79+ИГС!BS79+МАКС!BS79</f>
        <v>598</v>
      </c>
      <c r="BT79" s="24">
        <f>КМС!BT79+ИГС!BT79+МАКС!BT79</f>
        <v>3935336.42</v>
      </c>
      <c r="BU79" s="25">
        <f>КМС!BU79+ИГС!BU79+МАКС!BU79</f>
        <v>0</v>
      </c>
      <c r="BV79" s="24">
        <f>КМС!BV79+ИГС!BV79+МАКС!BV79</f>
        <v>0</v>
      </c>
      <c r="BW79" s="25">
        <f>КМС!BW79+ИГС!BW79+МАКС!BW79</f>
        <v>0</v>
      </c>
      <c r="BX79" s="24">
        <f>КМС!BX79+ИГС!BX79+МАКС!BX79</f>
        <v>0</v>
      </c>
      <c r="BY79" s="25">
        <f>КМС!BY79+ИГС!BY79+МАКС!BY79</f>
        <v>2111</v>
      </c>
      <c r="BZ79" s="24">
        <f>КМС!BZ79+ИГС!BZ79+МАКС!BZ79</f>
        <v>5386822.29</v>
      </c>
      <c r="CA79" s="24">
        <f t="shared" si="117"/>
        <v>36476473.939999998</v>
      </c>
      <c r="CB79" s="24">
        <f t="shared" si="118"/>
        <v>27735841.039999999</v>
      </c>
      <c r="CC79" s="25">
        <f>КМС!CC79+ИГС!CC79+МАКС!CC79</f>
        <v>18589</v>
      </c>
      <c r="CD79" s="24">
        <f>КМС!CD79+ИГС!CD79+МАКС!CD79</f>
        <v>14298363.73</v>
      </c>
      <c r="CE79" s="25">
        <f>КМС!CE79+ИГС!CE79+МАКС!CE79</f>
        <v>3477</v>
      </c>
      <c r="CF79" s="24">
        <f>КМС!CF79+ИГС!CF79+МАКС!CF79</f>
        <v>2117789.4500000002</v>
      </c>
      <c r="CG79" s="25">
        <f>КМС!CG79+ИГС!CG79+МАКС!CG79</f>
        <v>8569</v>
      </c>
      <c r="CH79" s="24">
        <f>КМС!CH79+ИГС!CH79+МАКС!CH79</f>
        <v>11319687.859999999</v>
      </c>
      <c r="CI79" s="25">
        <f>КМС!CI79+ИГС!CI79+МАКС!CI79</f>
        <v>341</v>
      </c>
      <c r="CJ79" s="24">
        <f>КМС!CJ79+ИГС!CJ79+МАКС!CJ79</f>
        <v>3237793.19</v>
      </c>
      <c r="CK79" s="25">
        <f>КМС!CK79+ИГС!CK79+МАКС!CK79</f>
        <v>287</v>
      </c>
      <c r="CL79" s="24">
        <f>КМС!CL79+ИГС!CL79+МАКС!CL79</f>
        <v>116017.42</v>
      </c>
      <c r="CM79" s="25">
        <f>КМС!CM79+ИГС!CM79+МАКС!CM79</f>
        <v>0</v>
      </c>
      <c r="CN79" s="24">
        <f>КМС!CN79+ИГС!CN79+МАКС!CN79</f>
        <v>0</v>
      </c>
      <c r="CO79" s="25">
        <f>КМС!CO79+ИГС!CO79+МАКС!CO79</f>
        <v>0</v>
      </c>
      <c r="CP79" s="24">
        <f>КМС!CP79+ИГС!CP79+МАКС!CP79</f>
        <v>0</v>
      </c>
      <c r="CQ79" s="25">
        <f>КМС!CQ79+ИГС!CQ79+МАКС!CQ79</f>
        <v>2111</v>
      </c>
      <c r="CR79" s="24">
        <f>КМС!CR79+ИГС!CR79+МАКС!CR79</f>
        <v>5386822.29</v>
      </c>
    </row>
    <row r="80" spans="1:96" x14ac:dyDescent="0.25">
      <c r="A80" s="14"/>
      <c r="B80" s="13" t="s">
        <v>41</v>
      </c>
      <c r="C80" s="28"/>
      <c r="D80" s="29"/>
      <c r="E80" s="29"/>
      <c r="F80" s="31"/>
      <c r="G80" s="24">
        <f t="shared" si="94"/>
        <v>0</v>
      </c>
      <c r="H80" s="24">
        <f t="shared" si="95"/>
        <v>0</v>
      </c>
      <c r="I80" s="25">
        <f t="shared" si="93"/>
        <v>0</v>
      </c>
      <c r="J80" s="24">
        <f t="shared" si="96"/>
        <v>0</v>
      </c>
      <c r="K80" s="25">
        <f t="shared" si="97"/>
        <v>0</v>
      </c>
      <c r="L80" s="24">
        <f t="shared" si="98"/>
        <v>0</v>
      </c>
      <c r="M80" s="25">
        <f t="shared" si="99"/>
        <v>0</v>
      </c>
      <c r="N80" s="24">
        <f t="shared" si="100"/>
        <v>0</v>
      </c>
      <c r="O80" s="25">
        <f t="shared" si="101"/>
        <v>0</v>
      </c>
      <c r="P80" s="24">
        <f t="shared" si="102"/>
        <v>0</v>
      </c>
      <c r="Q80" s="25">
        <f t="shared" si="103"/>
        <v>0</v>
      </c>
      <c r="R80" s="24">
        <f t="shared" si="104"/>
        <v>0</v>
      </c>
      <c r="S80" s="25">
        <f t="shared" si="105"/>
        <v>0</v>
      </c>
      <c r="T80" s="24">
        <f t="shared" si="106"/>
        <v>0</v>
      </c>
      <c r="U80" s="25">
        <f t="shared" si="107"/>
        <v>0</v>
      </c>
      <c r="V80" s="24">
        <f t="shared" si="108"/>
        <v>0</v>
      </c>
      <c r="W80" s="25">
        <f t="shared" si="109"/>
        <v>0</v>
      </c>
      <c r="X80" s="24">
        <f t="shared" si="110"/>
        <v>0</v>
      </c>
      <c r="Y80" s="24">
        <f t="shared" si="111"/>
        <v>0</v>
      </c>
      <c r="Z80" s="24">
        <f t="shared" si="112"/>
        <v>0</v>
      </c>
      <c r="AA80" s="25">
        <f>КМС!AA80+ИГС!AA80+МАКС!AA80</f>
        <v>0</v>
      </c>
      <c r="AB80" s="24">
        <f>КМС!AB80+ИГС!AB80+МАКС!AB80</f>
        <v>0</v>
      </c>
      <c r="AC80" s="25">
        <f>КМС!AC80+ИГС!AC80+МАКС!AC80</f>
        <v>0</v>
      </c>
      <c r="AD80" s="24">
        <f>КМС!AD80+ИГС!AD80+МАКС!AD80</f>
        <v>0</v>
      </c>
      <c r="AE80" s="25">
        <f>КМС!AE80+ИГС!AE80+МАКС!AE80</f>
        <v>0</v>
      </c>
      <c r="AF80" s="24">
        <f>КМС!AF80+ИГС!AF80+МАКС!AF80</f>
        <v>0</v>
      </c>
      <c r="AG80" s="25">
        <f>КМС!AG80+ИГС!AG80+МАКС!AG80</f>
        <v>0</v>
      </c>
      <c r="AH80" s="24">
        <f>КМС!AH80+ИГС!AH80+МАКС!AH80</f>
        <v>0</v>
      </c>
      <c r="AI80" s="25">
        <f>КМС!AI80+ИГС!AI80+МАКС!AI80</f>
        <v>0</v>
      </c>
      <c r="AJ80" s="24">
        <f>КМС!AJ80+ИГС!AJ80+МАКС!AJ80</f>
        <v>0</v>
      </c>
      <c r="AK80" s="25">
        <f>КМС!AK80+ИГС!AK80+МАКС!AK80</f>
        <v>0</v>
      </c>
      <c r="AL80" s="24">
        <f>КМС!AL80+ИГС!AL80+МАКС!AL80</f>
        <v>0</v>
      </c>
      <c r="AM80" s="25">
        <f>КМС!AM80+ИГС!AM80+МАКС!AM80</f>
        <v>0</v>
      </c>
      <c r="AN80" s="24">
        <f>КМС!AN80+ИГС!AN80+МАКС!AN80</f>
        <v>0</v>
      </c>
      <c r="AO80" s="25">
        <f>КМС!AO80+ИГС!AO80+МАКС!AO80</f>
        <v>0</v>
      </c>
      <c r="AP80" s="24">
        <f>КМС!AP80+ИГС!AP80+МАКС!AP80</f>
        <v>0</v>
      </c>
      <c r="AQ80" s="24">
        <f t="shared" si="113"/>
        <v>0</v>
      </c>
      <c r="AR80" s="24">
        <f t="shared" si="114"/>
        <v>0</v>
      </c>
      <c r="AS80" s="25">
        <f>КМС!AS80+ИГС!AS80+МАКС!AS80</f>
        <v>0</v>
      </c>
      <c r="AT80" s="24">
        <f>КМС!AT80+ИГС!AT80+МАКС!AT80</f>
        <v>0</v>
      </c>
      <c r="AU80" s="25">
        <f>КМС!AU80+ИГС!AU80+МАКС!AU80</f>
        <v>0</v>
      </c>
      <c r="AV80" s="24">
        <f>КМС!AV80+ИГС!AV80+МАКС!AV80</f>
        <v>0</v>
      </c>
      <c r="AW80" s="25">
        <f>КМС!AW80+ИГС!AW80+МАКС!AW80</f>
        <v>0</v>
      </c>
      <c r="AX80" s="24">
        <f>КМС!AX80+ИГС!AX80+МАКС!AX80</f>
        <v>0</v>
      </c>
      <c r="AY80" s="25">
        <f>КМС!AY80+ИГС!AY80+МАКС!AY80</f>
        <v>0</v>
      </c>
      <c r="AZ80" s="24">
        <f>КМС!AZ80+ИГС!AZ80+МАКС!AZ80</f>
        <v>0</v>
      </c>
      <c r="BA80" s="25">
        <f>КМС!BA80+ИГС!BA80+МАКС!BA80</f>
        <v>0</v>
      </c>
      <c r="BB80" s="24">
        <f>КМС!BB80+ИГС!BB80+МАКС!BB80</f>
        <v>0</v>
      </c>
      <c r="BC80" s="25">
        <f>КМС!BC80+ИГС!BC80+МАКС!BC80</f>
        <v>0</v>
      </c>
      <c r="BD80" s="24">
        <f>КМС!BD80+ИГС!BD80+МАКС!BD80</f>
        <v>0</v>
      </c>
      <c r="BE80" s="25">
        <f>КМС!BE80+ИГС!BE80+МАКС!BE80</f>
        <v>0</v>
      </c>
      <c r="BF80" s="24">
        <f>КМС!BF80+ИГС!BF80+МАКС!BF80</f>
        <v>0</v>
      </c>
      <c r="BG80" s="25">
        <f>КМС!BG80+ИГС!BG80+МАКС!BG80</f>
        <v>0</v>
      </c>
      <c r="BH80" s="24">
        <f>КМС!BH80+ИГС!BH80+МАКС!BH80</f>
        <v>0</v>
      </c>
      <c r="BI80" s="24">
        <f t="shared" si="115"/>
        <v>0</v>
      </c>
      <c r="BJ80" s="24">
        <f t="shared" si="116"/>
        <v>0</v>
      </c>
      <c r="BK80" s="25">
        <f>КМС!BK80+ИГС!BK80+МАКС!BK80</f>
        <v>0</v>
      </c>
      <c r="BL80" s="24">
        <f>КМС!BL80+ИГС!BL80+МАКС!BL80</f>
        <v>0</v>
      </c>
      <c r="BM80" s="25">
        <f>КМС!BM80+ИГС!BM80+МАКС!BM80</f>
        <v>0</v>
      </c>
      <c r="BN80" s="24">
        <f>КМС!BN80+ИГС!BN80+МАКС!BN80</f>
        <v>0</v>
      </c>
      <c r="BO80" s="25">
        <f>КМС!BO80+ИГС!BO80+МАКС!BO80</f>
        <v>0</v>
      </c>
      <c r="BP80" s="24">
        <f>КМС!BP80+ИГС!BP80+МАКС!BP80</f>
        <v>0</v>
      </c>
      <c r="BQ80" s="25">
        <f>КМС!BQ80+ИГС!BQ80+МАКС!BQ80</f>
        <v>0</v>
      </c>
      <c r="BR80" s="24">
        <f>КМС!BR80+ИГС!BR80+МАКС!BR80</f>
        <v>0</v>
      </c>
      <c r="BS80" s="25">
        <f>КМС!BS80+ИГС!BS80+МАКС!BS80</f>
        <v>0</v>
      </c>
      <c r="BT80" s="24">
        <f>КМС!BT80+ИГС!BT80+МАКС!BT80</f>
        <v>0</v>
      </c>
      <c r="BU80" s="25">
        <f>КМС!BU80+ИГС!BU80+МАКС!BU80</f>
        <v>0</v>
      </c>
      <c r="BV80" s="24">
        <f>КМС!BV80+ИГС!BV80+МАКС!BV80</f>
        <v>0</v>
      </c>
      <c r="BW80" s="25">
        <f>КМС!BW80+ИГС!BW80+МАКС!BW80</f>
        <v>0</v>
      </c>
      <c r="BX80" s="24">
        <f>КМС!BX80+ИГС!BX80+МАКС!BX80</f>
        <v>0</v>
      </c>
      <c r="BY80" s="25">
        <f>КМС!BY80+ИГС!BY80+МАКС!BY80</f>
        <v>0</v>
      </c>
      <c r="BZ80" s="24">
        <f>КМС!BZ80+ИГС!BZ80+МАКС!BZ80</f>
        <v>0</v>
      </c>
      <c r="CA80" s="24">
        <f t="shared" si="117"/>
        <v>0</v>
      </c>
      <c r="CB80" s="24">
        <f t="shared" si="118"/>
        <v>0</v>
      </c>
      <c r="CC80" s="25">
        <f>КМС!CC80+ИГС!CC80+МАКС!CC80</f>
        <v>0</v>
      </c>
      <c r="CD80" s="24">
        <f>КМС!CD80+ИГС!CD80+МАКС!CD80</f>
        <v>0</v>
      </c>
      <c r="CE80" s="25">
        <f>КМС!CE80+ИГС!CE80+МАКС!CE80</f>
        <v>0</v>
      </c>
      <c r="CF80" s="24">
        <f>КМС!CF80+ИГС!CF80+МАКС!CF80</f>
        <v>0</v>
      </c>
      <c r="CG80" s="25">
        <f>КМС!CG80+ИГС!CG80+МАКС!CG80</f>
        <v>0</v>
      </c>
      <c r="CH80" s="24">
        <f>КМС!CH80+ИГС!CH80+МАКС!CH80</f>
        <v>0</v>
      </c>
      <c r="CI80" s="25">
        <f>КМС!CI80+ИГС!CI80+МАКС!CI80</f>
        <v>0</v>
      </c>
      <c r="CJ80" s="24">
        <f>КМС!CJ80+ИГС!CJ80+МАКС!CJ80</f>
        <v>0</v>
      </c>
      <c r="CK80" s="25">
        <f>КМС!CK80+ИГС!CK80+МАКС!CK80</f>
        <v>0</v>
      </c>
      <c r="CL80" s="24">
        <f>КМС!CL80+ИГС!CL80+МАКС!CL80</f>
        <v>0</v>
      </c>
      <c r="CM80" s="25">
        <f>КМС!CM80+ИГС!CM80+МАКС!CM80</f>
        <v>0</v>
      </c>
      <c r="CN80" s="24">
        <f>КМС!CN80+ИГС!CN80+МАКС!CN80</f>
        <v>0</v>
      </c>
      <c r="CO80" s="25">
        <f>КМС!CO80+ИГС!CO80+МАКС!CO80</f>
        <v>0</v>
      </c>
      <c r="CP80" s="24">
        <f>КМС!CP80+ИГС!CP80+МАКС!CP80</f>
        <v>0</v>
      </c>
      <c r="CQ80" s="25">
        <f>КМС!CQ80+ИГС!CQ80+МАКС!CQ80</f>
        <v>0</v>
      </c>
      <c r="CR80" s="24">
        <f>КМС!CR80+ИГС!CR80+МАКС!CR80</f>
        <v>0</v>
      </c>
    </row>
    <row r="81" spans="1:96" x14ac:dyDescent="0.25">
      <c r="A81" s="6" t="s">
        <v>241</v>
      </c>
      <c r="B81" s="8" t="s">
        <v>42</v>
      </c>
      <c r="C81" s="28">
        <v>330040</v>
      </c>
      <c r="D81" s="29" t="s">
        <v>132</v>
      </c>
      <c r="E81" s="29" t="s">
        <v>123</v>
      </c>
      <c r="F81" s="31" t="s">
        <v>133</v>
      </c>
      <c r="G81" s="24">
        <f t="shared" si="94"/>
        <v>202641471.84</v>
      </c>
      <c r="H81" s="24">
        <f t="shared" si="95"/>
        <v>105531575.70999999</v>
      </c>
      <c r="I81" s="25">
        <f t="shared" si="93"/>
        <v>109910</v>
      </c>
      <c r="J81" s="24">
        <f t="shared" si="96"/>
        <v>47284755.100000001</v>
      </c>
      <c r="K81" s="25">
        <f t="shared" si="97"/>
        <v>14005</v>
      </c>
      <c r="L81" s="24">
        <f t="shared" si="98"/>
        <v>8891046.3599999994</v>
      </c>
      <c r="M81" s="25">
        <f t="shared" si="99"/>
        <v>63812</v>
      </c>
      <c r="N81" s="24">
        <f t="shared" si="100"/>
        <v>49355774.25</v>
      </c>
      <c r="O81" s="25">
        <f t="shared" si="101"/>
        <v>1794</v>
      </c>
      <c r="P81" s="24">
        <f t="shared" si="102"/>
        <v>25276211.91</v>
      </c>
      <c r="Q81" s="25">
        <f t="shared" si="103"/>
        <v>2900</v>
      </c>
      <c r="R81" s="24">
        <f t="shared" si="104"/>
        <v>55844105.659999996</v>
      </c>
      <c r="S81" s="25">
        <f t="shared" si="105"/>
        <v>0</v>
      </c>
      <c r="T81" s="24">
        <f t="shared" si="106"/>
        <v>0</v>
      </c>
      <c r="U81" s="25">
        <f t="shared" si="107"/>
        <v>0</v>
      </c>
      <c r="V81" s="24">
        <f t="shared" si="108"/>
        <v>0</v>
      </c>
      <c r="W81" s="25">
        <f t="shared" si="109"/>
        <v>11554</v>
      </c>
      <c r="X81" s="24">
        <f t="shared" si="110"/>
        <v>15989578.560000001</v>
      </c>
      <c r="Y81" s="24">
        <f t="shared" si="111"/>
        <v>59093937.509999998</v>
      </c>
      <c r="Z81" s="24">
        <f t="shared" si="112"/>
        <v>28657447.600000001</v>
      </c>
      <c r="AA81" s="25">
        <f>КМС!AA81+ИГС!AA81+МАКС!AA81</f>
        <v>32956</v>
      </c>
      <c r="AB81" s="24">
        <f>КМС!AB81+ИГС!AB81+МАКС!AB81</f>
        <v>12205658.68</v>
      </c>
      <c r="AC81" s="25">
        <f>КМС!AC81+ИГС!AC81+МАКС!AC81</f>
        <v>4200</v>
      </c>
      <c r="AD81" s="24">
        <f>КМС!AD81+ИГС!AD81+МАКС!AD81</f>
        <v>2667313.9</v>
      </c>
      <c r="AE81" s="25">
        <f>КМС!AE81+ИГС!AE81+МАКС!AE81</f>
        <v>19143</v>
      </c>
      <c r="AF81" s="24">
        <f>КМС!AF81+ИГС!AF81+МАКС!AF81</f>
        <v>13784475.02</v>
      </c>
      <c r="AG81" s="25">
        <f>КМС!AG81+ИГС!AG81+МАКС!AG81</f>
        <v>613</v>
      </c>
      <c r="AH81" s="24">
        <f>КМС!AH81+ИГС!AH81+МАКС!AH81</f>
        <v>8632863.5700000003</v>
      </c>
      <c r="AI81" s="25">
        <f>КМС!AI81+ИГС!AI81+МАКС!AI81</f>
        <v>926</v>
      </c>
      <c r="AJ81" s="24">
        <f>КМС!AJ81+ИГС!AJ81+МАКС!AJ81</f>
        <v>17806231.699999999</v>
      </c>
      <c r="AK81" s="25">
        <f>КМС!AK81+ИГС!AK81+МАКС!AK81</f>
        <v>0</v>
      </c>
      <c r="AL81" s="24">
        <f>КМС!AL81+ИГС!AL81+МАКС!AL81</f>
        <v>0</v>
      </c>
      <c r="AM81" s="25">
        <f>КМС!AM81+ИГС!AM81+МАКС!AM81</f>
        <v>0</v>
      </c>
      <c r="AN81" s="24">
        <f>КМС!AN81+ИГС!AN81+МАКС!AN81</f>
        <v>0</v>
      </c>
      <c r="AO81" s="25">
        <f>КМС!AO81+ИГС!AO81+МАКС!AO81</f>
        <v>2889</v>
      </c>
      <c r="AP81" s="24">
        <f>КМС!AP81+ИГС!AP81+МАКС!AP81</f>
        <v>3997394.64</v>
      </c>
      <c r="AQ81" s="24">
        <f t="shared" si="113"/>
        <v>44869798.390000001</v>
      </c>
      <c r="AR81" s="24">
        <f t="shared" si="114"/>
        <v>24648340.239999998</v>
      </c>
      <c r="AS81" s="25">
        <f>КМС!AS81+ИГС!AS81+МАКС!AS81</f>
        <v>21982</v>
      </c>
      <c r="AT81" s="24">
        <f>КМС!AT81+ИГС!AT81+МАКС!AT81</f>
        <v>11436718.859999999</v>
      </c>
      <c r="AU81" s="25">
        <f>КМС!AU81+ИГС!AU81+МАКС!AU81</f>
        <v>2804</v>
      </c>
      <c r="AV81" s="24">
        <f>КМС!AV81+ИГС!AV81+МАКС!AV81</f>
        <v>1778209.28</v>
      </c>
      <c r="AW81" s="25">
        <f>КМС!AW81+ИГС!AW81+МАКС!AW81</f>
        <v>12763</v>
      </c>
      <c r="AX81" s="24">
        <f>КМС!AX81+ИГС!AX81+МАКС!AX81</f>
        <v>11433412.1</v>
      </c>
      <c r="AY81" s="25">
        <f>КМС!AY81+ИГС!AY81+МАКС!AY81</f>
        <v>359</v>
      </c>
      <c r="AZ81" s="24">
        <f>КМС!AZ81+ИГС!AZ81+МАКС!AZ81</f>
        <v>5055242.38</v>
      </c>
      <c r="BA81" s="25">
        <f>КМС!BA81+ИГС!BA81+МАКС!BA81</f>
        <v>579</v>
      </c>
      <c r="BB81" s="24">
        <f>КМС!BB81+ИГС!BB81+МАКС!BB81</f>
        <v>11168821.130000001</v>
      </c>
      <c r="BC81" s="25">
        <f>КМС!BC81+ИГС!BC81+МАКС!BC81</f>
        <v>0</v>
      </c>
      <c r="BD81" s="24">
        <f>КМС!BD81+ИГС!BD81+МАКС!BD81</f>
        <v>0</v>
      </c>
      <c r="BE81" s="25">
        <f>КМС!BE81+ИГС!BE81+МАКС!BE81</f>
        <v>0</v>
      </c>
      <c r="BF81" s="24">
        <f>КМС!BF81+ИГС!BF81+МАКС!BF81</f>
        <v>0</v>
      </c>
      <c r="BG81" s="25">
        <f>КМС!BG81+ИГС!BG81+МАКС!BG81</f>
        <v>2889</v>
      </c>
      <c r="BH81" s="24">
        <f>КМС!BH81+ИГС!BH81+МАКС!BH81</f>
        <v>3997394.64</v>
      </c>
      <c r="BI81" s="24">
        <f t="shared" si="115"/>
        <v>44869798.390000001</v>
      </c>
      <c r="BJ81" s="24">
        <f t="shared" si="116"/>
        <v>24648340.239999998</v>
      </c>
      <c r="BK81" s="25">
        <f>КМС!BK81+ИГС!BK81+МАКС!BK81</f>
        <v>21982</v>
      </c>
      <c r="BL81" s="24">
        <f>КМС!BL81+ИГС!BL81+МАКС!BL81</f>
        <v>11436718.859999999</v>
      </c>
      <c r="BM81" s="25">
        <f>КМС!BM81+ИГС!BM81+МАКС!BM81</f>
        <v>2804</v>
      </c>
      <c r="BN81" s="24">
        <f>КМС!BN81+ИГС!BN81+МАКС!BN81</f>
        <v>1778209.28</v>
      </c>
      <c r="BO81" s="25">
        <f>КМС!BO81+ИГС!BO81+МАКС!BO81</f>
        <v>12763</v>
      </c>
      <c r="BP81" s="24">
        <f>КМС!BP81+ИГС!BP81+МАКС!BP81</f>
        <v>11433412.1</v>
      </c>
      <c r="BQ81" s="25">
        <f>КМС!BQ81+ИГС!BQ81+МАКС!BQ81</f>
        <v>359</v>
      </c>
      <c r="BR81" s="24">
        <f>КМС!BR81+ИГС!BR81+МАКС!BR81</f>
        <v>5055242.38</v>
      </c>
      <c r="BS81" s="25">
        <f>КМС!BS81+ИГС!BS81+МАКС!BS81</f>
        <v>579</v>
      </c>
      <c r="BT81" s="24">
        <f>КМС!BT81+ИГС!BT81+МАКС!BT81</f>
        <v>11168821.130000001</v>
      </c>
      <c r="BU81" s="25">
        <f>КМС!BU81+ИГС!BU81+МАКС!BU81</f>
        <v>0</v>
      </c>
      <c r="BV81" s="24">
        <f>КМС!BV81+ИГС!BV81+МАКС!BV81</f>
        <v>0</v>
      </c>
      <c r="BW81" s="25">
        <f>КМС!BW81+ИГС!BW81+МАКС!BW81</f>
        <v>0</v>
      </c>
      <c r="BX81" s="24">
        <f>КМС!BX81+ИГС!BX81+МАКС!BX81</f>
        <v>0</v>
      </c>
      <c r="BY81" s="25">
        <f>КМС!BY81+ИГС!BY81+МАКС!BY81</f>
        <v>2888</v>
      </c>
      <c r="BZ81" s="24">
        <f>КМС!BZ81+ИГС!BZ81+МАКС!BZ81</f>
        <v>3997394.64</v>
      </c>
      <c r="CA81" s="24">
        <f t="shared" si="117"/>
        <v>53807937.549999997</v>
      </c>
      <c r="CB81" s="24">
        <f t="shared" si="118"/>
        <v>27577447.629999999</v>
      </c>
      <c r="CC81" s="25">
        <f>КМС!CC81+ИГС!CC81+МАКС!CC81</f>
        <v>32990</v>
      </c>
      <c r="CD81" s="24">
        <f>КМС!CD81+ИГС!CD81+МАКС!CD81</f>
        <v>12205658.699999999</v>
      </c>
      <c r="CE81" s="25">
        <f>КМС!CE81+ИГС!CE81+МАКС!CE81</f>
        <v>4197</v>
      </c>
      <c r="CF81" s="24">
        <f>КМС!CF81+ИГС!CF81+МАКС!CF81</f>
        <v>2667313.9</v>
      </c>
      <c r="CG81" s="25">
        <f>КМС!CG81+ИГС!CG81+МАКС!CG81</f>
        <v>19143</v>
      </c>
      <c r="CH81" s="24">
        <f>КМС!CH81+ИГС!CH81+МАКС!CH81</f>
        <v>12704475.029999999</v>
      </c>
      <c r="CI81" s="25">
        <f>КМС!CI81+ИГС!CI81+МАКС!CI81</f>
        <v>463</v>
      </c>
      <c r="CJ81" s="24">
        <f>КМС!CJ81+ИГС!CJ81+МАКС!CJ81</f>
        <v>6532863.5800000001</v>
      </c>
      <c r="CK81" s="25">
        <f>КМС!CK81+ИГС!CK81+МАКС!CK81</f>
        <v>816</v>
      </c>
      <c r="CL81" s="24">
        <f>КМС!CL81+ИГС!CL81+МАКС!CL81</f>
        <v>15700231.699999999</v>
      </c>
      <c r="CM81" s="25">
        <f>КМС!CM81+ИГС!CM81+МАКС!CM81</f>
        <v>0</v>
      </c>
      <c r="CN81" s="24">
        <f>КМС!CN81+ИГС!CN81+МАКС!CN81</f>
        <v>0</v>
      </c>
      <c r="CO81" s="25">
        <f>КМС!CO81+ИГС!CO81+МАКС!CO81</f>
        <v>0</v>
      </c>
      <c r="CP81" s="24">
        <f>КМС!CP81+ИГС!CP81+МАКС!CP81</f>
        <v>0</v>
      </c>
      <c r="CQ81" s="25">
        <f>КМС!CQ81+ИГС!CQ81+МАКС!CQ81</f>
        <v>2888</v>
      </c>
      <c r="CR81" s="24">
        <f>КМС!CR81+ИГС!CR81+МАКС!CR81</f>
        <v>3997394.64</v>
      </c>
    </row>
    <row r="82" spans="1:96" x14ac:dyDescent="0.25">
      <c r="A82" s="6" t="s">
        <v>242</v>
      </c>
      <c r="B82" s="8" t="s">
        <v>105</v>
      </c>
      <c r="C82" s="28">
        <v>330408</v>
      </c>
      <c r="D82" s="29" t="s">
        <v>132</v>
      </c>
      <c r="E82" s="29" t="s">
        <v>129</v>
      </c>
      <c r="F82" s="31" t="s">
        <v>133</v>
      </c>
      <c r="G82" s="24">
        <f t="shared" si="94"/>
        <v>3910069.43</v>
      </c>
      <c r="H82" s="24">
        <f t="shared" si="95"/>
        <v>3405026.11</v>
      </c>
      <c r="I82" s="25">
        <f t="shared" si="93"/>
        <v>89</v>
      </c>
      <c r="J82" s="24">
        <f t="shared" si="96"/>
        <v>28905.55</v>
      </c>
      <c r="K82" s="25">
        <f t="shared" si="97"/>
        <v>0</v>
      </c>
      <c r="L82" s="24">
        <f t="shared" si="98"/>
        <v>0</v>
      </c>
      <c r="M82" s="25">
        <f t="shared" si="99"/>
        <v>2842</v>
      </c>
      <c r="N82" s="24">
        <f t="shared" si="100"/>
        <v>3376120.56</v>
      </c>
      <c r="O82" s="25">
        <f t="shared" si="101"/>
        <v>64</v>
      </c>
      <c r="P82" s="24">
        <f t="shared" si="102"/>
        <v>505043.32</v>
      </c>
      <c r="Q82" s="25">
        <f t="shared" si="103"/>
        <v>0</v>
      </c>
      <c r="R82" s="24">
        <f t="shared" si="104"/>
        <v>0</v>
      </c>
      <c r="S82" s="25">
        <f t="shared" si="105"/>
        <v>0</v>
      </c>
      <c r="T82" s="24">
        <f t="shared" si="106"/>
        <v>0</v>
      </c>
      <c r="U82" s="25">
        <f t="shared" si="107"/>
        <v>0</v>
      </c>
      <c r="V82" s="24">
        <f t="shared" si="108"/>
        <v>0</v>
      </c>
      <c r="W82" s="25">
        <f t="shared" si="109"/>
        <v>0</v>
      </c>
      <c r="X82" s="24">
        <f t="shared" si="110"/>
        <v>0</v>
      </c>
      <c r="Y82" s="24">
        <f t="shared" si="111"/>
        <v>1173223.1499999999</v>
      </c>
      <c r="Z82" s="24">
        <f t="shared" si="112"/>
        <v>1021710.16</v>
      </c>
      <c r="AA82" s="25">
        <f>КМС!AA82+ИГС!AA82+МАКС!AA82</f>
        <v>28</v>
      </c>
      <c r="AB82" s="24">
        <f>КМС!AB82+ИГС!AB82+МАКС!AB82</f>
        <v>8874</v>
      </c>
      <c r="AC82" s="25">
        <f>КМС!AC82+ИГС!AC82+МАКС!AC82</f>
        <v>0</v>
      </c>
      <c r="AD82" s="24">
        <f>КМС!AD82+ИГС!AD82+МАКС!AD82</f>
        <v>0</v>
      </c>
      <c r="AE82" s="25">
        <f>КМС!AE82+ИГС!AE82+МАКС!AE82</f>
        <v>853</v>
      </c>
      <c r="AF82" s="24">
        <f>КМС!AF82+ИГС!AF82+МАКС!AF82</f>
        <v>1012836.16</v>
      </c>
      <c r="AG82" s="25">
        <f>КМС!AG82+ИГС!AG82+МАКС!AG82</f>
        <v>20</v>
      </c>
      <c r="AH82" s="24">
        <f>КМС!AH82+ИГС!AH82+МАКС!AH82</f>
        <v>151512.99</v>
      </c>
      <c r="AI82" s="25">
        <f>КМС!AI82+ИГС!AI82+МАКС!AI82</f>
        <v>0</v>
      </c>
      <c r="AJ82" s="24">
        <f>КМС!AJ82+ИГС!AJ82+МАКС!AJ82</f>
        <v>0</v>
      </c>
      <c r="AK82" s="25">
        <f>КМС!AK82+ИГС!AK82+МАКС!AK82</f>
        <v>0</v>
      </c>
      <c r="AL82" s="24">
        <f>КМС!AL82+ИГС!AL82+МАКС!AL82</f>
        <v>0</v>
      </c>
      <c r="AM82" s="25">
        <f>КМС!AM82+ИГС!AM82+МАКС!AM82</f>
        <v>0</v>
      </c>
      <c r="AN82" s="24">
        <f>КМС!AN82+ИГС!AN82+МАКС!AN82</f>
        <v>0</v>
      </c>
      <c r="AO82" s="25">
        <f>КМС!AO82+ИГС!AO82+МАКС!AO82</f>
        <v>0</v>
      </c>
      <c r="AP82" s="24">
        <f>КМС!AP82+ИГС!AP82+МАКС!AP82</f>
        <v>0</v>
      </c>
      <c r="AQ82" s="24">
        <f t="shared" si="113"/>
        <v>781956.07</v>
      </c>
      <c r="AR82" s="24">
        <f t="shared" si="114"/>
        <v>680947.41</v>
      </c>
      <c r="AS82" s="25">
        <f>КМС!AS82+ИГС!AS82+МАКС!AS82</f>
        <v>18</v>
      </c>
      <c r="AT82" s="24">
        <f>КМС!AT82+ИГС!AT82+МАКС!AT82</f>
        <v>5723.3</v>
      </c>
      <c r="AU82" s="25">
        <f>КМС!AU82+ИГС!AU82+МАКС!AU82</f>
        <v>0</v>
      </c>
      <c r="AV82" s="24">
        <f>КМС!AV82+ИГС!AV82+МАКС!AV82</f>
        <v>0</v>
      </c>
      <c r="AW82" s="25">
        <f>КМС!AW82+ИГС!AW82+МАКС!AW82</f>
        <v>569</v>
      </c>
      <c r="AX82" s="24">
        <f>КМС!AX82+ИГС!AX82+МАКС!AX82</f>
        <v>675224.11</v>
      </c>
      <c r="AY82" s="25">
        <f>КМС!AY82+ИГС!AY82+МАКС!AY82</f>
        <v>13</v>
      </c>
      <c r="AZ82" s="24">
        <f>КМС!AZ82+ИГС!AZ82+МАКС!AZ82</f>
        <v>101008.66</v>
      </c>
      <c r="BA82" s="25">
        <f>КМС!BA82+ИГС!BA82+МАКС!BA82</f>
        <v>0</v>
      </c>
      <c r="BB82" s="24">
        <f>КМС!BB82+ИГС!BB82+МАКС!BB82</f>
        <v>0</v>
      </c>
      <c r="BC82" s="25">
        <f>КМС!BC82+ИГС!BC82+МАКС!BC82</f>
        <v>0</v>
      </c>
      <c r="BD82" s="24">
        <f>КМС!BD82+ИГС!BD82+МАКС!BD82</f>
        <v>0</v>
      </c>
      <c r="BE82" s="25">
        <f>КМС!BE82+ИГС!BE82+МАКС!BE82</f>
        <v>0</v>
      </c>
      <c r="BF82" s="24">
        <f>КМС!BF82+ИГС!BF82+МАКС!BF82</f>
        <v>0</v>
      </c>
      <c r="BG82" s="25">
        <f>КМС!BG82+ИГС!BG82+МАКС!BG82</f>
        <v>0</v>
      </c>
      <c r="BH82" s="24">
        <f>КМС!BH82+ИГС!BH82+МАКС!BH82</f>
        <v>0</v>
      </c>
      <c r="BI82" s="24">
        <f t="shared" si="115"/>
        <v>781956.07</v>
      </c>
      <c r="BJ82" s="24">
        <f t="shared" si="116"/>
        <v>680947.41</v>
      </c>
      <c r="BK82" s="25">
        <f>КМС!BK82+ИГС!BK82+МАКС!BK82</f>
        <v>18</v>
      </c>
      <c r="BL82" s="24">
        <f>КМС!BL82+ИГС!BL82+МАКС!BL82</f>
        <v>5723.3</v>
      </c>
      <c r="BM82" s="25">
        <f>КМС!BM82+ИГС!BM82+МАКС!BM82</f>
        <v>0</v>
      </c>
      <c r="BN82" s="24">
        <f>КМС!BN82+ИГС!BN82+МАКС!BN82</f>
        <v>0</v>
      </c>
      <c r="BO82" s="25">
        <f>КМС!BO82+ИГС!BO82+МАКС!BO82</f>
        <v>569</v>
      </c>
      <c r="BP82" s="24">
        <f>КМС!BP82+ИГС!BP82+МАКС!BP82</f>
        <v>675224.11</v>
      </c>
      <c r="BQ82" s="25">
        <f>КМС!BQ82+ИГС!BQ82+МАКС!BQ82</f>
        <v>13</v>
      </c>
      <c r="BR82" s="24">
        <f>КМС!BR82+ИГС!BR82+МАКС!BR82</f>
        <v>101008.66</v>
      </c>
      <c r="BS82" s="25">
        <f>КМС!BS82+ИГС!BS82+МАКС!BS82</f>
        <v>0</v>
      </c>
      <c r="BT82" s="24">
        <f>КМС!BT82+ИГС!BT82+МАКС!BT82</f>
        <v>0</v>
      </c>
      <c r="BU82" s="25">
        <f>КМС!BU82+ИГС!BU82+МАКС!BU82</f>
        <v>0</v>
      </c>
      <c r="BV82" s="24">
        <f>КМС!BV82+ИГС!BV82+МАКС!BV82</f>
        <v>0</v>
      </c>
      <c r="BW82" s="25">
        <f>КМС!BW82+ИГС!BW82+МАКС!BW82</f>
        <v>0</v>
      </c>
      <c r="BX82" s="24">
        <f>КМС!BX82+ИГС!BX82+МАКС!BX82</f>
        <v>0</v>
      </c>
      <c r="BY82" s="25">
        <f>КМС!BY82+ИГС!BY82+МАКС!BY82</f>
        <v>0</v>
      </c>
      <c r="BZ82" s="24">
        <f>КМС!BZ82+ИГС!BZ82+МАКС!BZ82</f>
        <v>0</v>
      </c>
      <c r="CA82" s="24">
        <f t="shared" si="117"/>
        <v>1172934.1399999999</v>
      </c>
      <c r="CB82" s="24">
        <f t="shared" si="118"/>
        <v>1021421.13</v>
      </c>
      <c r="CC82" s="25">
        <f>КМС!CC82+ИГС!CC82+МАКС!CC82</f>
        <v>25</v>
      </c>
      <c r="CD82" s="24">
        <f>КМС!CD82+ИГС!CD82+МАКС!CD82</f>
        <v>8584.9500000000007</v>
      </c>
      <c r="CE82" s="25">
        <f>КМС!CE82+ИГС!CE82+МАКС!CE82</f>
        <v>0</v>
      </c>
      <c r="CF82" s="24">
        <f>КМС!CF82+ИГС!CF82+МАКС!CF82</f>
        <v>0</v>
      </c>
      <c r="CG82" s="25">
        <f>КМС!CG82+ИГС!CG82+МАКС!CG82</f>
        <v>851</v>
      </c>
      <c r="CH82" s="24">
        <f>КМС!CH82+ИГС!CH82+МАКС!CH82</f>
        <v>1012836.18</v>
      </c>
      <c r="CI82" s="25">
        <f>КМС!CI82+ИГС!CI82+МАКС!CI82</f>
        <v>18</v>
      </c>
      <c r="CJ82" s="24">
        <f>КМС!CJ82+ИГС!CJ82+МАКС!CJ82</f>
        <v>151513.01</v>
      </c>
      <c r="CK82" s="25">
        <f>КМС!CK82+ИГС!CK82+МАКС!CK82</f>
        <v>0</v>
      </c>
      <c r="CL82" s="24">
        <f>КМС!CL82+ИГС!CL82+МАКС!CL82</f>
        <v>0</v>
      </c>
      <c r="CM82" s="25">
        <f>КМС!CM82+ИГС!CM82+МАКС!CM82</f>
        <v>0</v>
      </c>
      <c r="CN82" s="24">
        <f>КМС!CN82+ИГС!CN82+МАКС!CN82</f>
        <v>0</v>
      </c>
      <c r="CO82" s="25">
        <f>КМС!CO82+ИГС!CO82+МАКС!CO82</f>
        <v>0</v>
      </c>
      <c r="CP82" s="24">
        <f>КМС!CP82+ИГС!CP82+МАКС!CP82</f>
        <v>0</v>
      </c>
      <c r="CQ82" s="25">
        <f>КМС!CQ82+ИГС!CQ82+МАКС!CQ82</f>
        <v>0</v>
      </c>
      <c r="CR82" s="24">
        <f>КМС!CR82+ИГС!CR82+МАКС!CR82</f>
        <v>0</v>
      </c>
    </row>
    <row r="83" spans="1:96" x14ac:dyDescent="0.25">
      <c r="A83" s="6"/>
      <c r="B83" s="13" t="s">
        <v>43</v>
      </c>
      <c r="C83" s="28"/>
      <c r="D83" s="29"/>
      <c r="E83" s="29"/>
      <c r="F83" s="31"/>
      <c r="G83" s="24">
        <f t="shared" si="94"/>
        <v>0</v>
      </c>
      <c r="H83" s="24">
        <f t="shared" si="95"/>
        <v>0</v>
      </c>
      <c r="I83" s="25">
        <f t="shared" si="93"/>
        <v>0</v>
      </c>
      <c r="J83" s="24">
        <f t="shared" si="96"/>
        <v>0</v>
      </c>
      <c r="K83" s="25">
        <f t="shared" si="97"/>
        <v>0</v>
      </c>
      <c r="L83" s="24">
        <f t="shared" si="98"/>
        <v>0</v>
      </c>
      <c r="M83" s="25">
        <f t="shared" si="99"/>
        <v>0</v>
      </c>
      <c r="N83" s="24">
        <f t="shared" si="100"/>
        <v>0</v>
      </c>
      <c r="O83" s="25">
        <f t="shared" si="101"/>
        <v>0</v>
      </c>
      <c r="P83" s="24">
        <f t="shared" si="102"/>
        <v>0</v>
      </c>
      <c r="Q83" s="25">
        <f t="shared" si="103"/>
        <v>0</v>
      </c>
      <c r="R83" s="24">
        <f t="shared" si="104"/>
        <v>0</v>
      </c>
      <c r="S83" s="25">
        <f t="shared" si="105"/>
        <v>0</v>
      </c>
      <c r="T83" s="24">
        <f t="shared" si="106"/>
        <v>0</v>
      </c>
      <c r="U83" s="25">
        <f t="shared" si="107"/>
        <v>0</v>
      </c>
      <c r="V83" s="24">
        <f t="shared" si="108"/>
        <v>0</v>
      </c>
      <c r="W83" s="25">
        <f t="shared" si="109"/>
        <v>0</v>
      </c>
      <c r="X83" s="24">
        <f t="shared" si="110"/>
        <v>0</v>
      </c>
      <c r="Y83" s="24">
        <f t="shared" si="111"/>
        <v>0</v>
      </c>
      <c r="Z83" s="24">
        <f t="shared" si="112"/>
        <v>0</v>
      </c>
      <c r="AA83" s="25">
        <f>КМС!AA83+ИГС!AA83+МАКС!AA83</f>
        <v>0</v>
      </c>
      <c r="AB83" s="24">
        <f>КМС!AB83+ИГС!AB83+МАКС!AB83</f>
        <v>0</v>
      </c>
      <c r="AC83" s="25">
        <f>КМС!AC83+ИГС!AC83+МАКС!AC83</f>
        <v>0</v>
      </c>
      <c r="AD83" s="24">
        <f>КМС!AD83+ИГС!AD83+МАКС!AD83</f>
        <v>0</v>
      </c>
      <c r="AE83" s="25">
        <f>КМС!AE83+ИГС!AE83+МАКС!AE83</f>
        <v>0</v>
      </c>
      <c r="AF83" s="24">
        <f>КМС!AF83+ИГС!AF83+МАКС!AF83</f>
        <v>0</v>
      </c>
      <c r="AG83" s="25">
        <f>КМС!AG83+ИГС!AG83+МАКС!AG83</f>
        <v>0</v>
      </c>
      <c r="AH83" s="24">
        <f>КМС!AH83+ИГС!AH83+МАКС!AH83</f>
        <v>0</v>
      </c>
      <c r="AI83" s="25">
        <f>КМС!AI83+ИГС!AI83+МАКС!AI83</f>
        <v>0</v>
      </c>
      <c r="AJ83" s="24">
        <f>КМС!AJ83+ИГС!AJ83+МАКС!AJ83</f>
        <v>0</v>
      </c>
      <c r="AK83" s="25">
        <f>КМС!AK83+ИГС!AK83+МАКС!AK83</f>
        <v>0</v>
      </c>
      <c r="AL83" s="24">
        <f>КМС!AL83+ИГС!AL83+МАКС!AL83</f>
        <v>0</v>
      </c>
      <c r="AM83" s="25">
        <f>КМС!AM83+ИГС!AM83+МАКС!AM83</f>
        <v>0</v>
      </c>
      <c r="AN83" s="24">
        <f>КМС!AN83+ИГС!AN83+МАКС!AN83</f>
        <v>0</v>
      </c>
      <c r="AO83" s="25">
        <f>КМС!AO83+ИГС!AO83+МАКС!AO83</f>
        <v>0</v>
      </c>
      <c r="AP83" s="24">
        <f>КМС!AP83+ИГС!AP83+МАКС!AP83</f>
        <v>0</v>
      </c>
      <c r="AQ83" s="24">
        <f t="shared" si="113"/>
        <v>0</v>
      </c>
      <c r="AR83" s="24">
        <f t="shared" si="114"/>
        <v>0</v>
      </c>
      <c r="AS83" s="25">
        <f>КМС!AS83+ИГС!AS83+МАКС!AS83</f>
        <v>0</v>
      </c>
      <c r="AT83" s="24">
        <f>КМС!AT83+ИГС!AT83+МАКС!AT83</f>
        <v>0</v>
      </c>
      <c r="AU83" s="25">
        <f>КМС!AU83+ИГС!AU83+МАКС!AU83</f>
        <v>0</v>
      </c>
      <c r="AV83" s="24">
        <f>КМС!AV83+ИГС!AV83+МАКС!AV83</f>
        <v>0</v>
      </c>
      <c r="AW83" s="25">
        <f>КМС!AW83+ИГС!AW83+МАКС!AW83</f>
        <v>0</v>
      </c>
      <c r="AX83" s="24">
        <f>КМС!AX83+ИГС!AX83+МАКС!AX83</f>
        <v>0</v>
      </c>
      <c r="AY83" s="25">
        <f>КМС!AY83+ИГС!AY83+МАКС!AY83</f>
        <v>0</v>
      </c>
      <c r="AZ83" s="24">
        <f>КМС!AZ83+ИГС!AZ83+МАКС!AZ83</f>
        <v>0</v>
      </c>
      <c r="BA83" s="25">
        <f>КМС!BA83+ИГС!BA83+МАКС!BA83</f>
        <v>0</v>
      </c>
      <c r="BB83" s="24">
        <f>КМС!BB83+ИГС!BB83+МАКС!BB83</f>
        <v>0</v>
      </c>
      <c r="BC83" s="25">
        <f>КМС!BC83+ИГС!BC83+МАКС!BC83</f>
        <v>0</v>
      </c>
      <c r="BD83" s="24">
        <f>КМС!BD83+ИГС!BD83+МАКС!BD83</f>
        <v>0</v>
      </c>
      <c r="BE83" s="25">
        <f>КМС!BE83+ИГС!BE83+МАКС!BE83</f>
        <v>0</v>
      </c>
      <c r="BF83" s="24">
        <f>КМС!BF83+ИГС!BF83+МАКС!BF83</f>
        <v>0</v>
      </c>
      <c r="BG83" s="25">
        <f>КМС!BG83+ИГС!BG83+МАКС!BG83</f>
        <v>0</v>
      </c>
      <c r="BH83" s="24">
        <f>КМС!BH83+ИГС!BH83+МАКС!BH83</f>
        <v>0</v>
      </c>
      <c r="BI83" s="24">
        <f t="shared" si="115"/>
        <v>0</v>
      </c>
      <c r="BJ83" s="24">
        <f t="shared" si="116"/>
        <v>0</v>
      </c>
      <c r="BK83" s="25">
        <f>КМС!BK83+ИГС!BK83+МАКС!BK83</f>
        <v>0</v>
      </c>
      <c r="BL83" s="24">
        <f>КМС!BL83+ИГС!BL83+МАКС!BL83</f>
        <v>0</v>
      </c>
      <c r="BM83" s="25">
        <f>КМС!BM83+ИГС!BM83+МАКС!BM83</f>
        <v>0</v>
      </c>
      <c r="BN83" s="24">
        <f>КМС!BN83+ИГС!BN83+МАКС!BN83</f>
        <v>0</v>
      </c>
      <c r="BO83" s="25">
        <f>КМС!BO83+ИГС!BO83+МАКС!BO83</f>
        <v>0</v>
      </c>
      <c r="BP83" s="24">
        <f>КМС!BP83+ИГС!BP83+МАКС!BP83</f>
        <v>0</v>
      </c>
      <c r="BQ83" s="25">
        <f>КМС!BQ83+ИГС!BQ83+МАКС!BQ83</f>
        <v>0</v>
      </c>
      <c r="BR83" s="24">
        <f>КМС!BR83+ИГС!BR83+МАКС!BR83</f>
        <v>0</v>
      </c>
      <c r="BS83" s="25">
        <f>КМС!BS83+ИГС!BS83+МАКС!BS83</f>
        <v>0</v>
      </c>
      <c r="BT83" s="24">
        <f>КМС!BT83+ИГС!BT83+МАКС!BT83</f>
        <v>0</v>
      </c>
      <c r="BU83" s="25">
        <f>КМС!BU83+ИГС!BU83+МАКС!BU83</f>
        <v>0</v>
      </c>
      <c r="BV83" s="24">
        <f>КМС!BV83+ИГС!BV83+МАКС!BV83</f>
        <v>0</v>
      </c>
      <c r="BW83" s="25">
        <f>КМС!BW83+ИГС!BW83+МАКС!BW83</f>
        <v>0</v>
      </c>
      <c r="BX83" s="24">
        <f>КМС!BX83+ИГС!BX83+МАКС!BX83</f>
        <v>0</v>
      </c>
      <c r="BY83" s="25">
        <f>КМС!BY83+ИГС!BY83+МАКС!BY83</f>
        <v>0</v>
      </c>
      <c r="BZ83" s="24">
        <f>КМС!BZ83+ИГС!BZ83+МАКС!BZ83</f>
        <v>0</v>
      </c>
      <c r="CA83" s="24">
        <f t="shared" si="117"/>
        <v>0</v>
      </c>
      <c r="CB83" s="24">
        <f t="shared" si="118"/>
        <v>0</v>
      </c>
      <c r="CC83" s="25">
        <f>КМС!CC83+ИГС!CC83+МАКС!CC83</f>
        <v>0</v>
      </c>
      <c r="CD83" s="24">
        <f>КМС!CD83+ИГС!CD83+МАКС!CD83</f>
        <v>0</v>
      </c>
      <c r="CE83" s="25">
        <f>КМС!CE83+ИГС!CE83+МАКС!CE83</f>
        <v>0</v>
      </c>
      <c r="CF83" s="24">
        <f>КМС!CF83+ИГС!CF83+МАКС!CF83</f>
        <v>0</v>
      </c>
      <c r="CG83" s="25">
        <f>КМС!CG83+ИГС!CG83+МАКС!CG83</f>
        <v>0</v>
      </c>
      <c r="CH83" s="24">
        <f>КМС!CH83+ИГС!CH83+МАКС!CH83</f>
        <v>0</v>
      </c>
      <c r="CI83" s="25">
        <f>КМС!CI83+ИГС!CI83+МАКС!CI83</f>
        <v>0</v>
      </c>
      <c r="CJ83" s="24">
        <f>КМС!CJ83+ИГС!CJ83+МАКС!CJ83</f>
        <v>0</v>
      </c>
      <c r="CK83" s="25">
        <f>КМС!CK83+ИГС!CK83+МАКС!CK83</f>
        <v>0</v>
      </c>
      <c r="CL83" s="24">
        <f>КМС!CL83+ИГС!CL83+МАКС!CL83</f>
        <v>0</v>
      </c>
      <c r="CM83" s="25">
        <f>КМС!CM83+ИГС!CM83+МАКС!CM83</f>
        <v>0</v>
      </c>
      <c r="CN83" s="24">
        <f>КМС!CN83+ИГС!CN83+МАКС!CN83</f>
        <v>0</v>
      </c>
      <c r="CO83" s="25">
        <f>КМС!CO83+ИГС!CO83+МАКС!CO83</f>
        <v>0</v>
      </c>
      <c r="CP83" s="24">
        <f>КМС!CP83+ИГС!CP83+МАКС!CP83</f>
        <v>0</v>
      </c>
      <c r="CQ83" s="25">
        <f>КМС!CQ83+ИГС!CQ83+МАКС!CQ83</f>
        <v>0</v>
      </c>
      <c r="CR83" s="24">
        <f>КМС!CR83+ИГС!CR83+МАКС!CR83</f>
        <v>0</v>
      </c>
    </row>
    <row r="84" spans="1:96" x14ac:dyDescent="0.25">
      <c r="A84" s="6" t="s">
        <v>243</v>
      </c>
      <c r="B84" s="8" t="s">
        <v>44</v>
      </c>
      <c r="C84" s="28">
        <v>330048</v>
      </c>
      <c r="D84" s="29" t="s">
        <v>126</v>
      </c>
      <c r="E84" s="29" t="s">
        <v>123</v>
      </c>
      <c r="F84" s="31" t="s">
        <v>127</v>
      </c>
      <c r="G84" s="24">
        <f t="shared" si="94"/>
        <v>754789905.32000005</v>
      </c>
      <c r="H84" s="24">
        <f t="shared" si="95"/>
        <v>153482718.84</v>
      </c>
      <c r="I84" s="25">
        <f t="shared" si="93"/>
        <v>81863</v>
      </c>
      <c r="J84" s="24">
        <f t="shared" si="96"/>
        <v>26242493.960000001</v>
      </c>
      <c r="K84" s="25">
        <f t="shared" si="97"/>
        <v>19048</v>
      </c>
      <c r="L84" s="24">
        <f t="shared" si="98"/>
        <v>12709407.27</v>
      </c>
      <c r="M84" s="25">
        <f t="shared" si="99"/>
        <v>26566</v>
      </c>
      <c r="N84" s="24">
        <f t="shared" si="100"/>
        <v>114530817.61</v>
      </c>
      <c r="O84" s="25">
        <f t="shared" si="101"/>
        <v>2034</v>
      </c>
      <c r="P84" s="24">
        <f t="shared" si="102"/>
        <v>53043630.75</v>
      </c>
      <c r="Q84" s="25">
        <f t="shared" si="103"/>
        <v>18111</v>
      </c>
      <c r="R84" s="24">
        <f t="shared" si="104"/>
        <v>548263555.73000002</v>
      </c>
      <c r="S84" s="25">
        <f t="shared" si="105"/>
        <v>0</v>
      </c>
      <c r="T84" s="24">
        <f t="shared" si="106"/>
        <v>0</v>
      </c>
      <c r="U84" s="25">
        <f t="shared" si="107"/>
        <v>350</v>
      </c>
      <c r="V84" s="24">
        <f t="shared" si="108"/>
        <v>56264520</v>
      </c>
      <c r="W84" s="25">
        <f t="shared" si="109"/>
        <v>0</v>
      </c>
      <c r="X84" s="24">
        <f t="shared" si="110"/>
        <v>0</v>
      </c>
      <c r="Y84" s="24">
        <f t="shared" si="111"/>
        <v>228533491.96000001</v>
      </c>
      <c r="Z84" s="24">
        <f t="shared" si="112"/>
        <v>43721336.009999998</v>
      </c>
      <c r="AA84" s="25">
        <f>КМС!AA84+ИГС!AA84+МАКС!AA84</f>
        <v>22762</v>
      </c>
      <c r="AB84" s="24">
        <f>КМС!AB84+ИГС!AB84+МАКС!AB84</f>
        <v>6687773.5700000003</v>
      </c>
      <c r="AC84" s="25">
        <f>КМС!AC84+ИГС!AC84+МАКС!AC84</f>
        <v>5296</v>
      </c>
      <c r="AD84" s="24">
        <f>КМС!AD84+ИГС!AD84+МАКС!AD84</f>
        <v>3812822.18</v>
      </c>
      <c r="AE84" s="25">
        <f>КМС!AE84+ИГС!AE84+МАКС!AE84</f>
        <v>7970</v>
      </c>
      <c r="AF84" s="24">
        <f>КМС!AF84+ИГС!AF84+МАКС!AF84</f>
        <v>33220740.260000002</v>
      </c>
      <c r="AG84" s="25">
        <f>КМС!AG84+ИГС!AG84+МАКС!AG84</f>
        <v>630</v>
      </c>
      <c r="AH84" s="24">
        <f>КМС!AH84+ИГС!AH84+МАКС!AH84</f>
        <v>20333089.219999999</v>
      </c>
      <c r="AI84" s="25">
        <f>КМС!AI84+ИГС!AI84+МАКС!AI84</f>
        <v>5434</v>
      </c>
      <c r="AJ84" s="24">
        <f>КМС!AJ84+ИГС!AJ84+МАКС!AJ84</f>
        <v>164479066.72999999</v>
      </c>
      <c r="AK84" s="25">
        <f>КМС!AK84+ИГС!AK84+МАКС!AK84</f>
        <v>0</v>
      </c>
      <c r="AL84" s="24">
        <f>КМС!AL84+ИГС!AL84+МАКС!AL84</f>
        <v>0</v>
      </c>
      <c r="AM84" s="25">
        <f>КМС!AM84+ИГС!AM84+МАКС!AM84</f>
        <v>105</v>
      </c>
      <c r="AN84" s="24">
        <f>КМС!AN84+ИГС!AN84+МАКС!AN84</f>
        <v>16879356.010000002</v>
      </c>
      <c r="AO84" s="25">
        <f>КМС!AO84+ИГС!AO84+МАКС!AO84</f>
        <v>0</v>
      </c>
      <c r="AP84" s="24">
        <f>КМС!AP84+ИГС!AP84+МАКС!AP84</f>
        <v>0</v>
      </c>
      <c r="AQ84" s="24">
        <f t="shared" si="113"/>
        <v>153281460.72</v>
      </c>
      <c r="AR84" s="24">
        <f t="shared" si="114"/>
        <v>33020023.420000002</v>
      </c>
      <c r="AS84" s="25">
        <f>КМС!AS84+ИГС!AS84+МАКС!AS84</f>
        <v>16372</v>
      </c>
      <c r="AT84" s="24">
        <f>КМС!AT84+ИГС!AT84+МАКС!AT84</f>
        <v>6433473.4100000001</v>
      </c>
      <c r="AU84" s="25">
        <f>КМС!AU84+ИГС!AU84+МАКС!AU84</f>
        <v>4228</v>
      </c>
      <c r="AV84" s="24">
        <f>КМС!AV84+ИГС!AV84+МАКС!AV84</f>
        <v>2541881.46</v>
      </c>
      <c r="AW84" s="25">
        <f>КМС!AW84+ИГС!AW84+МАКС!AW84</f>
        <v>5313</v>
      </c>
      <c r="AX84" s="24">
        <f>КМС!AX84+ИГС!AX84+МАКС!AX84</f>
        <v>24044668.550000001</v>
      </c>
      <c r="AY84" s="25">
        <f>КМС!AY84+ИГС!AY84+МАКС!AY84</f>
        <v>406</v>
      </c>
      <c r="AZ84" s="24">
        <f>КМС!AZ84+ИГС!AZ84+МАКС!AZ84</f>
        <v>10608726.15</v>
      </c>
      <c r="BA84" s="25">
        <f>КМС!BA84+ИГС!BA84+МАКС!BA84</f>
        <v>3622</v>
      </c>
      <c r="BB84" s="24">
        <f>КМС!BB84+ИГС!BB84+МАКС!BB84</f>
        <v>109652711.15000001</v>
      </c>
      <c r="BC84" s="25">
        <f>КМС!BC84+ИГС!BC84+МАКС!BC84</f>
        <v>0</v>
      </c>
      <c r="BD84" s="24">
        <f>КМС!BD84+ИГС!BD84+МАКС!BD84</f>
        <v>0</v>
      </c>
      <c r="BE84" s="25">
        <f>КМС!BE84+ИГС!BE84+МАКС!BE84</f>
        <v>70</v>
      </c>
      <c r="BF84" s="24">
        <f>КМС!BF84+ИГС!BF84+МАКС!BF84</f>
        <v>11252903.99</v>
      </c>
      <c r="BG84" s="25">
        <f>КМС!BG84+ИГС!BG84+МАКС!BG84</f>
        <v>0</v>
      </c>
      <c r="BH84" s="24">
        <f>КМС!BH84+ИГС!BH84+МАКС!BH84</f>
        <v>0</v>
      </c>
      <c r="BI84" s="24">
        <f t="shared" si="115"/>
        <v>153281460.72</v>
      </c>
      <c r="BJ84" s="24">
        <f t="shared" si="116"/>
        <v>33020023.420000002</v>
      </c>
      <c r="BK84" s="25">
        <f>КМС!BK84+ИГС!BK84+МАКС!BK84</f>
        <v>16372</v>
      </c>
      <c r="BL84" s="24">
        <f>КМС!BL84+ИГС!BL84+МАКС!BL84</f>
        <v>6433473.4100000001</v>
      </c>
      <c r="BM84" s="25">
        <f>КМС!BM84+ИГС!BM84+МАКС!BM84</f>
        <v>4228</v>
      </c>
      <c r="BN84" s="24">
        <f>КМС!BN84+ИГС!BN84+МАКС!BN84</f>
        <v>2541881.46</v>
      </c>
      <c r="BO84" s="25">
        <f>КМС!BO84+ИГС!BO84+МАКС!BO84</f>
        <v>5313</v>
      </c>
      <c r="BP84" s="24">
        <f>КМС!BP84+ИГС!BP84+МАКС!BP84</f>
        <v>24044668.550000001</v>
      </c>
      <c r="BQ84" s="25">
        <f>КМС!BQ84+ИГС!BQ84+МАКС!BQ84</f>
        <v>406</v>
      </c>
      <c r="BR84" s="24">
        <f>КМС!BR84+ИГС!BR84+МАКС!BR84</f>
        <v>10608726.15</v>
      </c>
      <c r="BS84" s="25">
        <f>КМС!BS84+ИГС!BS84+МАКС!BS84</f>
        <v>3622</v>
      </c>
      <c r="BT84" s="24">
        <f>КМС!BT84+ИГС!BT84+МАКС!BT84</f>
        <v>109652711.15000001</v>
      </c>
      <c r="BU84" s="25">
        <f>КМС!BU84+ИГС!BU84+МАКС!BU84</f>
        <v>0</v>
      </c>
      <c r="BV84" s="24">
        <f>КМС!BV84+ИГС!BV84+МАКС!BV84</f>
        <v>0</v>
      </c>
      <c r="BW84" s="25">
        <f>КМС!BW84+ИГС!BW84+МАКС!BW84</f>
        <v>70</v>
      </c>
      <c r="BX84" s="24">
        <f>КМС!BX84+ИГС!BX84+МАКС!BX84</f>
        <v>11252903.99</v>
      </c>
      <c r="BY84" s="25">
        <f>КМС!BY84+ИГС!BY84+МАКС!BY84</f>
        <v>0</v>
      </c>
      <c r="BZ84" s="24">
        <f>КМС!BZ84+ИГС!BZ84+МАКС!BZ84</f>
        <v>0</v>
      </c>
      <c r="CA84" s="24">
        <f t="shared" si="117"/>
        <v>219693491.91999999</v>
      </c>
      <c r="CB84" s="24">
        <f t="shared" si="118"/>
        <v>43721335.990000002</v>
      </c>
      <c r="CC84" s="25">
        <f>КМС!CC84+ИГС!CC84+МАКС!CC84</f>
        <v>26357</v>
      </c>
      <c r="CD84" s="24">
        <f>КМС!CD84+ИГС!CD84+МАКС!CD84</f>
        <v>6687773.5700000003</v>
      </c>
      <c r="CE84" s="25">
        <f>КМС!CE84+ИГС!CE84+МАКС!CE84</f>
        <v>5296</v>
      </c>
      <c r="CF84" s="24">
        <f>КМС!CF84+ИГС!CF84+МАКС!CF84</f>
        <v>3812822.17</v>
      </c>
      <c r="CG84" s="25">
        <f>КМС!CG84+ИГС!CG84+МАКС!CG84</f>
        <v>7970</v>
      </c>
      <c r="CH84" s="24">
        <f>КМС!CH84+ИГС!CH84+МАКС!CH84</f>
        <v>33220740.25</v>
      </c>
      <c r="CI84" s="25">
        <f>КМС!CI84+ИГС!CI84+МАКС!CI84</f>
        <v>592</v>
      </c>
      <c r="CJ84" s="24">
        <f>КМС!CJ84+ИГС!CJ84+МАКС!CJ84</f>
        <v>11493089.23</v>
      </c>
      <c r="CK84" s="25">
        <f>КМС!CK84+ИГС!CK84+МАКС!CK84</f>
        <v>5433</v>
      </c>
      <c r="CL84" s="24">
        <f>КМС!CL84+ИГС!CL84+МАКС!CL84</f>
        <v>164479066.69999999</v>
      </c>
      <c r="CM84" s="25">
        <f>КМС!CM84+ИГС!CM84+МАКС!CM84</f>
        <v>0</v>
      </c>
      <c r="CN84" s="24">
        <f>КМС!CN84+ИГС!CN84+МАКС!CN84</f>
        <v>0</v>
      </c>
      <c r="CO84" s="25">
        <f>КМС!CO84+ИГС!CO84+МАКС!CO84</f>
        <v>105</v>
      </c>
      <c r="CP84" s="24">
        <f>КМС!CP84+ИГС!CP84+МАКС!CP84</f>
        <v>16879356.010000002</v>
      </c>
      <c r="CQ84" s="25">
        <f>КМС!CQ84+ИГС!CQ84+МАКС!CQ84</f>
        <v>0</v>
      </c>
      <c r="CR84" s="24">
        <f>КМС!CR84+ИГС!CR84+МАКС!CR84</f>
        <v>0</v>
      </c>
    </row>
    <row r="85" spans="1:96" x14ac:dyDescent="0.25">
      <c r="A85" s="10" t="s">
        <v>244</v>
      </c>
      <c r="B85" s="11" t="s">
        <v>245</v>
      </c>
      <c r="C85" s="28">
        <v>330044</v>
      </c>
      <c r="D85" s="29" t="s">
        <v>126</v>
      </c>
      <c r="E85" s="29" t="s">
        <v>123</v>
      </c>
      <c r="F85" s="31" t="s">
        <v>127</v>
      </c>
      <c r="G85" s="24">
        <f t="shared" si="94"/>
        <v>152961567.47</v>
      </c>
      <c r="H85" s="24">
        <f t="shared" si="95"/>
        <v>79266730.680000007</v>
      </c>
      <c r="I85" s="25">
        <f t="shared" si="93"/>
        <v>66234</v>
      </c>
      <c r="J85" s="24">
        <f t="shared" si="96"/>
        <v>24631269.109999999</v>
      </c>
      <c r="K85" s="25">
        <f t="shared" si="97"/>
        <v>8387</v>
      </c>
      <c r="L85" s="24">
        <f t="shared" si="98"/>
        <v>4954448.43</v>
      </c>
      <c r="M85" s="25">
        <f t="shared" si="99"/>
        <v>33300</v>
      </c>
      <c r="N85" s="24">
        <f t="shared" si="100"/>
        <v>49681013.140000001</v>
      </c>
      <c r="O85" s="25">
        <f t="shared" si="101"/>
        <v>2016</v>
      </c>
      <c r="P85" s="24">
        <f t="shared" si="102"/>
        <v>20729732.649999999</v>
      </c>
      <c r="Q85" s="25">
        <f t="shared" si="103"/>
        <v>2802</v>
      </c>
      <c r="R85" s="24">
        <f t="shared" si="104"/>
        <v>52965104.140000001</v>
      </c>
      <c r="S85" s="25">
        <f t="shared" si="105"/>
        <v>0</v>
      </c>
      <c r="T85" s="24">
        <f t="shared" si="106"/>
        <v>0</v>
      </c>
      <c r="U85" s="25">
        <f t="shared" si="107"/>
        <v>0</v>
      </c>
      <c r="V85" s="24">
        <f t="shared" si="108"/>
        <v>0</v>
      </c>
      <c r="W85" s="25">
        <f t="shared" si="109"/>
        <v>0</v>
      </c>
      <c r="X85" s="24">
        <f t="shared" si="110"/>
        <v>0</v>
      </c>
      <c r="Y85" s="24">
        <f t="shared" si="111"/>
        <v>63249764.159999996</v>
      </c>
      <c r="Z85" s="24">
        <f t="shared" si="112"/>
        <v>21751781.879999999</v>
      </c>
      <c r="AA85" s="25">
        <f>КМС!AA85+ИГС!AA85+МАКС!AA85</f>
        <v>18426</v>
      </c>
      <c r="AB85" s="24">
        <f>КМС!AB85+ИГС!AB85+МАКС!AB85</f>
        <v>6354979.7000000002</v>
      </c>
      <c r="AC85" s="25">
        <f>КМС!AC85+ИГС!AC85+МАКС!AC85</f>
        <v>2333</v>
      </c>
      <c r="AD85" s="24">
        <f>КМС!AD85+ИГС!AD85+МАКС!AD85</f>
        <v>1486334.53</v>
      </c>
      <c r="AE85" s="25">
        <f>КМС!AE85+ИГС!AE85+МАКС!AE85</f>
        <v>9991</v>
      </c>
      <c r="AF85" s="24">
        <f>КМС!AF85+ИГС!AF85+МАКС!AF85</f>
        <v>13910467.65</v>
      </c>
      <c r="AG85" s="25">
        <f>КМС!AG85+ИГС!AG85+МАКС!AG85</f>
        <v>605</v>
      </c>
      <c r="AH85" s="24">
        <f>КМС!AH85+ИГС!AH85+МАКС!AH85</f>
        <v>6218919.7999999998</v>
      </c>
      <c r="AI85" s="25">
        <f>КМС!AI85+ИГС!AI85+МАКС!AI85</f>
        <v>1680</v>
      </c>
      <c r="AJ85" s="24">
        <f>КМС!AJ85+ИГС!AJ85+МАКС!AJ85</f>
        <v>35279062.479999997</v>
      </c>
      <c r="AK85" s="25">
        <f>КМС!AK85+ИГС!AK85+МАКС!AK85</f>
        <v>0</v>
      </c>
      <c r="AL85" s="24">
        <f>КМС!AL85+ИГС!AL85+МАКС!AL85</f>
        <v>0</v>
      </c>
      <c r="AM85" s="25">
        <f>КМС!AM85+ИГС!AM85+МАКС!AM85</f>
        <v>0</v>
      </c>
      <c r="AN85" s="24">
        <f>КМС!AN85+ИГС!AN85+МАКС!AN85</f>
        <v>0</v>
      </c>
      <c r="AO85" s="25">
        <f>КМС!AO85+ИГС!AO85+МАКС!AO85</f>
        <v>0</v>
      </c>
      <c r="AP85" s="24">
        <f>КМС!AP85+ИГС!AP85+МАКС!AP85</f>
        <v>0</v>
      </c>
      <c r="AQ85" s="24">
        <f t="shared" si="113"/>
        <v>32620550.82</v>
      </c>
      <c r="AR85" s="24">
        <f t="shared" si="114"/>
        <v>17881583.460000001</v>
      </c>
      <c r="AS85" s="25">
        <f>КМС!AS85+ИГС!AS85+МАКС!AS85</f>
        <v>13248</v>
      </c>
      <c r="AT85" s="24">
        <f>КМС!AT85+ИГС!AT85+МАКС!AT85</f>
        <v>5960654.8600000003</v>
      </c>
      <c r="AU85" s="25">
        <f>КМС!AU85+ИГС!AU85+МАКС!AU85</f>
        <v>1860</v>
      </c>
      <c r="AV85" s="24">
        <f>КМС!AV85+ИГС!AV85+МАКС!AV85</f>
        <v>990889.68</v>
      </c>
      <c r="AW85" s="25">
        <f>КМС!AW85+ИГС!AW85+МАКС!AW85</f>
        <v>6660</v>
      </c>
      <c r="AX85" s="24">
        <f>КМС!AX85+ИГС!AX85+МАКС!AX85</f>
        <v>10930038.92</v>
      </c>
      <c r="AY85" s="25">
        <f>КМС!AY85+ИГС!AY85+МАКС!AY85</f>
        <v>402</v>
      </c>
      <c r="AZ85" s="24">
        <f>КМС!AZ85+ИГС!AZ85+МАКС!AZ85</f>
        <v>4145946.53</v>
      </c>
      <c r="BA85" s="25">
        <f>КМС!BA85+ИГС!BA85+МАКС!BA85</f>
        <v>561</v>
      </c>
      <c r="BB85" s="24">
        <f>КМС!BB85+ИГС!BB85+МАКС!BB85</f>
        <v>10593020.83</v>
      </c>
      <c r="BC85" s="25">
        <f>КМС!BC85+ИГС!BC85+МАКС!BC85</f>
        <v>0</v>
      </c>
      <c r="BD85" s="24">
        <f>КМС!BD85+ИГС!BD85+МАКС!BD85</f>
        <v>0</v>
      </c>
      <c r="BE85" s="25">
        <f>КМС!BE85+ИГС!BE85+МАКС!BE85</f>
        <v>0</v>
      </c>
      <c r="BF85" s="24">
        <f>КМС!BF85+ИГС!BF85+МАКС!BF85</f>
        <v>0</v>
      </c>
      <c r="BG85" s="25">
        <f>КМС!BG85+ИГС!BG85+МАКС!BG85</f>
        <v>0</v>
      </c>
      <c r="BH85" s="24">
        <f>КМС!BH85+ИГС!BH85+МАКС!BH85</f>
        <v>0</v>
      </c>
      <c r="BI85" s="24">
        <f t="shared" si="115"/>
        <v>29120550.82</v>
      </c>
      <c r="BJ85" s="24">
        <f t="shared" si="116"/>
        <v>17881583.460000001</v>
      </c>
      <c r="BK85" s="25">
        <f>КМС!BK85+ИГС!BK85+МАКС!BK85</f>
        <v>13248</v>
      </c>
      <c r="BL85" s="24">
        <f>КМС!BL85+ИГС!BL85+МАКС!BL85</f>
        <v>5960654.8600000003</v>
      </c>
      <c r="BM85" s="25">
        <f>КМС!BM85+ИГС!BM85+МАКС!BM85</f>
        <v>1860</v>
      </c>
      <c r="BN85" s="24">
        <f>КМС!BN85+ИГС!BN85+МАКС!BN85</f>
        <v>990889.68</v>
      </c>
      <c r="BO85" s="25">
        <f>КМС!BO85+ИГС!BO85+МАКС!BO85</f>
        <v>6660</v>
      </c>
      <c r="BP85" s="24">
        <f>КМС!BP85+ИГС!BP85+МАКС!BP85</f>
        <v>10930038.92</v>
      </c>
      <c r="BQ85" s="25">
        <f>КМС!BQ85+ИГС!BQ85+МАКС!BQ85</f>
        <v>402</v>
      </c>
      <c r="BR85" s="24">
        <f>КМС!BR85+ИГС!BR85+МАКС!BR85</f>
        <v>4145946.53</v>
      </c>
      <c r="BS85" s="25">
        <f>КМС!BS85+ИГС!BS85+МАКС!BS85</f>
        <v>561</v>
      </c>
      <c r="BT85" s="24">
        <f>КМС!BT85+ИГС!BT85+МАКС!BT85</f>
        <v>7093020.8300000001</v>
      </c>
      <c r="BU85" s="25">
        <f>КМС!BU85+ИГС!BU85+МАКС!BU85</f>
        <v>0</v>
      </c>
      <c r="BV85" s="24">
        <f>КМС!BV85+ИГС!BV85+МАКС!BV85</f>
        <v>0</v>
      </c>
      <c r="BW85" s="25">
        <f>КМС!BW85+ИГС!BW85+МАКС!BW85</f>
        <v>0</v>
      </c>
      <c r="BX85" s="24">
        <f>КМС!BX85+ИГС!BX85+МАКС!BX85</f>
        <v>0</v>
      </c>
      <c r="BY85" s="25">
        <f>КМС!BY85+ИГС!BY85+МАКС!BY85</f>
        <v>0</v>
      </c>
      <c r="BZ85" s="24">
        <f>КМС!BZ85+ИГС!BZ85+МАКС!BZ85</f>
        <v>0</v>
      </c>
      <c r="CA85" s="24">
        <f t="shared" si="117"/>
        <v>27970701.670000002</v>
      </c>
      <c r="CB85" s="24">
        <f t="shared" si="118"/>
        <v>21751781.879999999</v>
      </c>
      <c r="CC85" s="25">
        <f>КМС!CC85+ИГС!CC85+МАКС!CC85</f>
        <v>21312</v>
      </c>
      <c r="CD85" s="24">
        <f>КМС!CD85+ИГС!CD85+МАКС!CD85</f>
        <v>6354979.6900000004</v>
      </c>
      <c r="CE85" s="25">
        <f>КМС!CE85+ИГС!CE85+МАКС!CE85</f>
        <v>2334</v>
      </c>
      <c r="CF85" s="24">
        <f>КМС!CF85+ИГС!CF85+МАКС!CF85</f>
        <v>1486334.54</v>
      </c>
      <c r="CG85" s="25">
        <f>КМС!CG85+ИГС!CG85+МАКС!CG85</f>
        <v>9989</v>
      </c>
      <c r="CH85" s="24">
        <f>КМС!CH85+ИГС!CH85+МАКС!CH85</f>
        <v>13910467.65</v>
      </c>
      <c r="CI85" s="25">
        <f>КМС!CI85+ИГС!CI85+МАКС!CI85</f>
        <v>607</v>
      </c>
      <c r="CJ85" s="24">
        <f>КМС!CJ85+ИГС!CJ85+МАКС!CJ85</f>
        <v>6218919.79</v>
      </c>
      <c r="CK85" s="25">
        <f>КМС!CK85+ИГС!CK85+МАКС!CK85</f>
        <v>0</v>
      </c>
      <c r="CL85" s="24">
        <f>КМС!CL85+ИГС!CL85+МАКС!CL85</f>
        <v>0</v>
      </c>
      <c r="CM85" s="25">
        <f>КМС!CM85+ИГС!CM85+МАКС!CM85</f>
        <v>0</v>
      </c>
      <c r="CN85" s="24">
        <f>КМС!CN85+ИГС!CN85+МАКС!CN85</f>
        <v>0</v>
      </c>
      <c r="CO85" s="25">
        <f>КМС!CO85+ИГС!CO85+МАКС!CO85</f>
        <v>0</v>
      </c>
      <c r="CP85" s="24">
        <f>КМС!CP85+ИГС!CP85+МАКС!CP85</f>
        <v>0</v>
      </c>
      <c r="CQ85" s="25">
        <f>КМС!CQ85+ИГС!CQ85+МАКС!CQ85</f>
        <v>0</v>
      </c>
      <c r="CR85" s="24">
        <f>КМС!CR85+ИГС!CR85+МАКС!CR85</f>
        <v>0</v>
      </c>
    </row>
    <row r="86" spans="1:96" x14ac:dyDescent="0.25">
      <c r="A86" s="6" t="s">
        <v>246</v>
      </c>
      <c r="B86" s="8" t="s">
        <v>247</v>
      </c>
      <c r="C86" s="28">
        <v>330043</v>
      </c>
      <c r="D86" s="29" t="s">
        <v>126</v>
      </c>
      <c r="E86" s="29" t="s">
        <v>123</v>
      </c>
      <c r="F86" s="31" t="s">
        <v>127</v>
      </c>
      <c r="G86" s="24">
        <f t="shared" si="94"/>
        <v>234815800.91999999</v>
      </c>
      <c r="H86" s="24">
        <f t="shared" si="95"/>
        <v>200022575.88</v>
      </c>
      <c r="I86" s="25">
        <f t="shared" si="93"/>
        <v>215442</v>
      </c>
      <c r="J86" s="24">
        <f t="shared" si="96"/>
        <v>86223820.140000001</v>
      </c>
      <c r="K86" s="25">
        <f t="shared" si="97"/>
        <v>42718</v>
      </c>
      <c r="L86" s="24">
        <f t="shared" si="98"/>
        <v>25408663.079999998</v>
      </c>
      <c r="M86" s="25">
        <f t="shared" si="99"/>
        <v>101179</v>
      </c>
      <c r="N86" s="24">
        <f t="shared" si="100"/>
        <v>88390092.659999996</v>
      </c>
      <c r="O86" s="25">
        <f t="shared" si="101"/>
        <v>2227</v>
      </c>
      <c r="P86" s="24">
        <f t="shared" si="102"/>
        <v>19881616.969999999</v>
      </c>
      <c r="Q86" s="25">
        <f t="shared" si="103"/>
        <v>807</v>
      </c>
      <c r="R86" s="24">
        <f t="shared" si="104"/>
        <v>14911608.07</v>
      </c>
      <c r="S86" s="25">
        <f t="shared" si="105"/>
        <v>0</v>
      </c>
      <c r="T86" s="24">
        <f t="shared" si="106"/>
        <v>0</v>
      </c>
      <c r="U86" s="25">
        <f t="shared" si="107"/>
        <v>0</v>
      </c>
      <c r="V86" s="24">
        <f t="shared" si="108"/>
        <v>0</v>
      </c>
      <c r="W86" s="25">
        <f t="shared" si="109"/>
        <v>0</v>
      </c>
      <c r="X86" s="24">
        <f t="shared" si="110"/>
        <v>0</v>
      </c>
      <c r="Y86" s="24">
        <f t="shared" si="111"/>
        <v>63713611.880000003</v>
      </c>
      <c r="Z86" s="24">
        <f t="shared" si="112"/>
        <v>52075644.359999999</v>
      </c>
      <c r="AA86" s="25">
        <f>КМС!AA86+ИГС!AA86+МАКС!AA86</f>
        <v>59365</v>
      </c>
      <c r="AB86" s="24">
        <f>КМС!AB86+ИГС!AB86+МАКС!AB86</f>
        <v>21822270.550000001</v>
      </c>
      <c r="AC86" s="25">
        <f>КМС!AC86+ИГС!AC86+МАКС!AC86</f>
        <v>11771</v>
      </c>
      <c r="AD86" s="24">
        <f>КМС!AD86+ИГС!AD86+МАКС!AD86</f>
        <v>7622598.9299999997</v>
      </c>
      <c r="AE86" s="25">
        <f>КМС!AE86+ИГС!AE86+МАКС!AE86</f>
        <v>30354</v>
      </c>
      <c r="AF86" s="24">
        <f>КМС!AF86+ИГС!AF86+МАКС!AF86</f>
        <v>22630774.879999999</v>
      </c>
      <c r="AG86" s="25">
        <f>КМС!AG86+ИГС!AG86+МАКС!AG86</f>
        <v>669</v>
      </c>
      <c r="AH86" s="24">
        <f>КМС!AH86+ИГС!AH86+МАКС!AH86</f>
        <v>5964485.0899999999</v>
      </c>
      <c r="AI86" s="25">
        <f>КМС!AI86+ИГС!AI86+МАКС!AI86</f>
        <v>242</v>
      </c>
      <c r="AJ86" s="24">
        <f>КМС!AJ86+ИГС!AJ86+МАКС!AJ86</f>
        <v>5673482.4299999997</v>
      </c>
      <c r="AK86" s="25">
        <f>КМС!AK86+ИГС!AK86+МАКС!AK86</f>
        <v>0</v>
      </c>
      <c r="AL86" s="24">
        <f>КМС!AL86+ИГС!AL86+МАКС!AL86</f>
        <v>0</v>
      </c>
      <c r="AM86" s="25">
        <f>КМС!AM86+ИГС!AM86+МАКС!AM86</f>
        <v>0</v>
      </c>
      <c r="AN86" s="24">
        <f>КМС!AN86+ИГС!AN86+МАКС!AN86</f>
        <v>0</v>
      </c>
      <c r="AO86" s="25">
        <f>КМС!AO86+ИГС!AO86+МАКС!AO86</f>
        <v>0</v>
      </c>
      <c r="AP86" s="24">
        <f>КМС!AP86+ИГС!AP86+МАКС!AP86</f>
        <v>0</v>
      </c>
      <c r="AQ86" s="24">
        <f t="shared" si="113"/>
        <v>54894288.600000001</v>
      </c>
      <c r="AR86" s="24">
        <f t="shared" si="114"/>
        <v>47935643.590000004</v>
      </c>
      <c r="AS86" s="25">
        <f>КМС!AS86+ИГС!AS86+МАКС!AS86</f>
        <v>43088</v>
      </c>
      <c r="AT86" s="24">
        <f>КМС!AT86+ИГС!AT86+МАКС!AT86</f>
        <v>21289639.52</v>
      </c>
      <c r="AU86" s="25">
        <f>КМС!AU86+ИГС!AU86+МАКС!AU86</f>
        <v>9588</v>
      </c>
      <c r="AV86" s="24">
        <f>КМС!AV86+ИГС!AV86+МАКС!AV86</f>
        <v>5081732.62</v>
      </c>
      <c r="AW86" s="25">
        <f>КМС!AW86+ИГС!AW86+МАКС!AW86</f>
        <v>20235</v>
      </c>
      <c r="AX86" s="24">
        <f>КМС!AX86+ИГС!AX86+МАКС!AX86</f>
        <v>21564271.449999999</v>
      </c>
      <c r="AY86" s="25">
        <f>КМС!AY86+ИГС!AY86+МАКС!AY86</f>
        <v>446</v>
      </c>
      <c r="AZ86" s="24">
        <f>КМС!AZ86+ИГС!AZ86+МАКС!AZ86</f>
        <v>3976323.39</v>
      </c>
      <c r="BA86" s="25">
        <f>КМС!BA86+ИГС!BA86+МАКС!BA86</f>
        <v>161</v>
      </c>
      <c r="BB86" s="24">
        <f>КМС!BB86+ИГС!BB86+МАКС!BB86</f>
        <v>2982321.62</v>
      </c>
      <c r="BC86" s="25">
        <f>КМС!BC86+ИГС!BC86+МАКС!BC86</f>
        <v>0</v>
      </c>
      <c r="BD86" s="24">
        <f>КМС!BD86+ИГС!BD86+МАКС!BD86</f>
        <v>0</v>
      </c>
      <c r="BE86" s="25">
        <f>КМС!BE86+ИГС!BE86+МАКС!BE86</f>
        <v>0</v>
      </c>
      <c r="BF86" s="24">
        <f>КМС!BF86+ИГС!BF86+МАКС!BF86</f>
        <v>0</v>
      </c>
      <c r="BG86" s="25">
        <f>КМС!BG86+ИГС!BG86+МАКС!BG86</f>
        <v>0</v>
      </c>
      <c r="BH86" s="24">
        <f>КМС!BH86+ИГС!BH86+МАКС!BH86</f>
        <v>0</v>
      </c>
      <c r="BI86" s="24">
        <f t="shared" si="115"/>
        <v>54894288.600000001</v>
      </c>
      <c r="BJ86" s="24">
        <f t="shared" si="116"/>
        <v>47935643.590000004</v>
      </c>
      <c r="BK86" s="25">
        <f>КМС!BK86+ИГС!BK86+МАКС!BK86</f>
        <v>43088</v>
      </c>
      <c r="BL86" s="24">
        <f>КМС!BL86+ИГС!BL86+МАКС!BL86</f>
        <v>21289639.52</v>
      </c>
      <c r="BM86" s="25">
        <f>КМС!BM86+ИГС!BM86+МАКС!BM86</f>
        <v>9588</v>
      </c>
      <c r="BN86" s="24">
        <f>КМС!BN86+ИГС!BN86+МАКС!BN86</f>
        <v>5081732.62</v>
      </c>
      <c r="BO86" s="25">
        <f>КМС!BO86+ИГС!BO86+МАКС!BO86</f>
        <v>20235</v>
      </c>
      <c r="BP86" s="24">
        <f>КМС!BP86+ИГС!BP86+МАКС!BP86</f>
        <v>21564271.449999999</v>
      </c>
      <c r="BQ86" s="25">
        <f>КМС!BQ86+ИГС!BQ86+МАКС!BQ86</f>
        <v>446</v>
      </c>
      <c r="BR86" s="24">
        <f>КМС!BR86+ИГС!BR86+МАКС!BR86</f>
        <v>3976323.39</v>
      </c>
      <c r="BS86" s="25">
        <f>КМС!BS86+ИГС!BS86+МАКС!BS86</f>
        <v>161</v>
      </c>
      <c r="BT86" s="24">
        <f>КМС!BT86+ИГС!BT86+МАКС!BT86</f>
        <v>2982321.62</v>
      </c>
      <c r="BU86" s="25">
        <f>КМС!BU86+ИГС!BU86+МАКС!BU86</f>
        <v>0</v>
      </c>
      <c r="BV86" s="24">
        <f>КМС!BV86+ИГС!BV86+МАКС!BV86</f>
        <v>0</v>
      </c>
      <c r="BW86" s="25">
        <f>КМС!BW86+ИГС!BW86+МАКС!BW86</f>
        <v>0</v>
      </c>
      <c r="BX86" s="24">
        <f>КМС!BX86+ИГС!BX86+МАКС!BX86</f>
        <v>0</v>
      </c>
      <c r="BY86" s="25">
        <f>КМС!BY86+ИГС!BY86+МАКС!BY86</f>
        <v>0</v>
      </c>
      <c r="BZ86" s="24">
        <f>КМС!BZ86+ИГС!BZ86+МАКС!BZ86</f>
        <v>0</v>
      </c>
      <c r="CA86" s="24">
        <f t="shared" si="117"/>
        <v>61313611.840000004</v>
      </c>
      <c r="CB86" s="24">
        <f t="shared" si="118"/>
        <v>52075644.340000004</v>
      </c>
      <c r="CC86" s="25">
        <f>КМС!CC86+ИГС!CC86+МАКС!CC86</f>
        <v>69901</v>
      </c>
      <c r="CD86" s="24">
        <f>КМС!CD86+ИГС!CD86+МАКС!CD86</f>
        <v>21822270.550000001</v>
      </c>
      <c r="CE86" s="25">
        <f>КМС!CE86+ИГС!CE86+МАКС!CE86</f>
        <v>11771</v>
      </c>
      <c r="CF86" s="24">
        <f>КМС!CF86+ИГС!CF86+МАКС!CF86</f>
        <v>7622598.9100000001</v>
      </c>
      <c r="CG86" s="25">
        <f>КМС!CG86+ИГС!CG86+МАКС!CG86</f>
        <v>30355</v>
      </c>
      <c r="CH86" s="24">
        <f>КМС!CH86+ИГС!CH86+МАКС!CH86</f>
        <v>22630774.879999999</v>
      </c>
      <c r="CI86" s="25">
        <f>КМС!CI86+ИГС!CI86+МАКС!CI86</f>
        <v>666</v>
      </c>
      <c r="CJ86" s="24">
        <f>КМС!CJ86+ИГС!CJ86+МАКС!CJ86</f>
        <v>5964485.0999999996</v>
      </c>
      <c r="CK86" s="25">
        <f>КМС!CK86+ИГС!CK86+МАКС!CK86</f>
        <v>243</v>
      </c>
      <c r="CL86" s="24">
        <f>КМС!CL86+ИГС!CL86+МАКС!CL86</f>
        <v>3273482.4</v>
      </c>
      <c r="CM86" s="25">
        <f>КМС!CM86+ИГС!CM86+МАКС!CM86</f>
        <v>0</v>
      </c>
      <c r="CN86" s="24">
        <f>КМС!CN86+ИГС!CN86+МАКС!CN86</f>
        <v>0</v>
      </c>
      <c r="CO86" s="25">
        <f>КМС!CO86+ИГС!CO86+МАКС!CO86</f>
        <v>0</v>
      </c>
      <c r="CP86" s="24">
        <f>КМС!CP86+ИГС!CP86+МАКС!CP86</f>
        <v>0</v>
      </c>
      <c r="CQ86" s="25">
        <f>КМС!CQ86+ИГС!CQ86+МАКС!CQ86</f>
        <v>0</v>
      </c>
      <c r="CR86" s="24">
        <f>КМС!CR86+ИГС!CR86+МАКС!CR86</f>
        <v>0</v>
      </c>
    </row>
    <row r="87" spans="1:96" x14ac:dyDescent="0.25">
      <c r="A87" s="10" t="s">
        <v>248</v>
      </c>
      <c r="B87" s="8" t="s">
        <v>45</v>
      </c>
      <c r="C87" s="28">
        <v>330233</v>
      </c>
      <c r="D87" s="29" t="s">
        <v>126</v>
      </c>
      <c r="E87" s="29" t="s">
        <v>123</v>
      </c>
      <c r="F87" s="31" t="s">
        <v>127</v>
      </c>
      <c r="G87" s="24">
        <f t="shared" si="94"/>
        <v>27197522.399999999</v>
      </c>
      <c r="H87" s="24">
        <f t="shared" si="95"/>
        <v>27197522.399999999</v>
      </c>
      <c r="I87" s="25">
        <f t="shared" si="93"/>
        <v>19500</v>
      </c>
      <c r="J87" s="24">
        <f t="shared" si="96"/>
        <v>9138480</v>
      </c>
      <c r="K87" s="25">
        <f t="shared" si="97"/>
        <v>4600</v>
      </c>
      <c r="L87" s="24">
        <f t="shared" si="98"/>
        <v>2640786.4</v>
      </c>
      <c r="M87" s="25">
        <f t="shared" si="99"/>
        <v>14000</v>
      </c>
      <c r="N87" s="24">
        <f t="shared" si="100"/>
        <v>15418256</v>
      </c>
      <c r="O87" s="25">
        <f t="shared" si="101"/>
        <v>0</v>
      </c>
      <c r="P87" s="24">
        <f t="shared" si="102"/>
        <v>0</v>
      </c>
      <c r="Q87" s="25">
        <f t="shared" si="103"/>
        <v>0</v>
      </c>
      <c r="R87" s="24">
        <f t="shared" si="104"/>
        <v>0</v>
      </c>
      <c r="S87" s="25">
        <f t="shared" si="105"/>
        <v>0</v>
      </c>
      <c r="T87" s="24">
        <f t="shared" si="106"/>
        <v>0</v>
      </c>
      <c r="U87" s="25">
        <f t="shared" si="107"/>
        <v>0</v>
      </c>
      <c r="V87" s="24">
        <f t="shared" si="108"/>
        <v>0</v>
      </c>
      <c r="W87" s="25">
        <f t="shared" si="109"/>
        <v>0</v>
      </c>
      <c r="X87" s="24">
        <f t="shared" si="110"/>
        <v>0</v>
      </c>
      <c r="Y87" s="24">
        <f t="shared" si="111"/>
        <v>8159256.7300000004</v>
      </c>
      <c r="Z87" s="24">
        <f t="shared" si="112"/>
        <v>8159256.7300000004</v>
      </c>
      <c r="AA87" s="25">
        <f>КМС!AA87+ИГС!AA87+МАКС!AA87</f>
        <v>5380</v>
      </c>
      <c r="AB87" s="24">
        <f>КМС!AB87+ИГС!AB87+МАКС!AB87</f>
        <v>2741544</v>
      </c>
      <c r="AC87" s="25">
        <f>КМС!AC87+ИГС!AC87+МАКС!AC87</f>
        <v>1270</v>
      </c>
      <c r="AD87" s="24">
        <f>КМС!AD87+ИГС!AD87+МАКС!AD87</f>
        <v>792235.92</v>
      </c>
      <c r="AE87" s="25">
        <f>КМС!AE87+ИГС!AE87+МАКС!AE87</f>
        <v>4200</v>
      </c>
      <c r="AF87" s="24">
        <f>КМС!AF87+ИГС!AF87+МАКС!AF87</f>
        <v>4625476.8099999996</v>
      </c>
      <c r="AG87" s="25">
        <f>КМС!AG87+ИГС!AG87+МАКС!AG87</f>
        <v>0</v>
      </c>
      <c r="AH87" s="24">
        <f>КМС!AH87+ИГС!AH87+МАКС!AH87</f>
        <v>0</v>
      </c>
      <c r="AI87" s="25">
        <f>КМС!AI87+ИГС!AI87+МАКС!AI87</f>
        <v>0</v>
      </c>
      <c r="AJ87" s="24">
        <f>КМС!AJ87+ИГС!AJ87+МАКС!AJ87</f>
        <v>0</v>
      </c>
      <c r="AK87" s="25">
        <f>КМС!AK87+ИГС!AK87+МАКС!AK87</f>
        <v>0</v>
      </c>
      <c r="AL87" s="24">
        <f>КМС!AL87+ИГС!AL87+МАКС!AL87</f>
        <v>0</v>
      </c>
      <c r="AM87" s="25">
        <f>КМС!AM87+ИГС!AM87+МАКС!AM87</f>
        <v>0</v>
      </c>
      <c r="AN87" s="24">
        <f>КМС!AN87+ИГС!AN87+МАКС!AN87</f>
        <v>0</v>
      </c>
      <c r="AO87" s="25">
        <f>КМС!AO87+ИГС!AO87+МАКС!AO87</f>
        <v>0</v>
      </c>
      <c r="AP87" s="24">
        <f>КМС!AP87+ИГС!AP87+МАКС!AP87</f>
        <v>0</v>
      </c>
      <c r="AQ87" s="24">
        <f t="shared" si="113"/>
        <v>5439504.4800000004</v>
      </c>
      <c r="AR87" s="24">
        <f t="shared" si="114"/>
        <v>5439504.4800000004</v>
      </c>
      <c r="AS87" s="25">
        <f>КМС!AS87+ИГС!AS87+МАКС!AS87</f>
        <v>3900</v>
      </c>
      <c r="AT87" s="24">
        <f>КМС!AT87+ИГС!AT87+МАКС!AT87</f>
        <v>1827696</v>
      </c>
      <c r="AU87" s="25">
        <f>КМС!AU87+ИГС!AU87+МАКС!AU87</f>
        <v>1031</v>
      </c>
      <c r="AV87" s="24">
        <f>КМС!AV87+ИГС!AV87+МАКС!AV87</f>
        <v>528157.28</v>
      </c>
      <c r="AW87" s="25">
        <f>КМС!AW87+ИГС!AW87+МАКС!AW87</f>
        <v>2800</v>
      </c>
      <c r="AX87" s="24">
        <f>КМС!AX87+ИГС!AX87+МАКС!AX87</f>
        <v>3083651.2</v>
      </c>
      <c r="AY87" s="25">
        <f>КМС!AY87+ИГС!AY87+МАКС!AY87</f>
        <v>0</v>
      </c>
      <c r="AZ87" s="24">
        <f>КМС!AZ87+ИГС!AZ87+МАКС!AZ87</f>
        <v>0</v>
      </c>
      <c r="BA87" s="25">
        <f>КМС!BA87+ИГС!BA87+МАКС!BA87</f>
        <v>0</v>
      </c>
      <c r="BB87" s="24">
        <f>КМС!BB87+ИГС!BB87+МАКС!BB87</f>
        <v>0</v>
      </c>
      <c r="BC87" s="25">
        <f>КМС!BC87+ИГС!BC87+МАКС!BC87</f>
        <v>0</v>
      </c>
      <c r="BD87" s="24">
        <f>КМС!BD87+ИГС!BD87+МАКС!BD87</f>
        <v>0</v>
      </c>
      <c r="BE87" s="25">
        <f>КМС!BE87+ИГС!BE87+МАКС!BE87</f>
        <v>0</v>
      </c>
      <c r="BF87" s="24">
        <f>КМС!BF87+ИГС!BF87+МАКС!BF87</f>
        <v>0</v>
      </c>
      <c r="BG87" s="25">
        <f>КМС!BG87+ИГС!BG87+МАКС!BG87</f>
        <v>0</v>
      </c>
      <c r="BH87" s="24">
        <f>КМС!BH87+ИГС!BH87+МАКС!BH87</f>
        <v>0</v>
      </c>
      <c r="BI87" s="24">
        <f t="shared" si="115"/>
        <v>5439504.4800000004</v>
      </c>
      <c r="BJ87" s="24">
        <f t="shared" si="116"/>
        <v>5439504.4800000004</v>
      </c>
      <c r="BK87" s="25">
        <f>КМС!BK87+ИГС!BK87+МАКС!BK87</f>
        <v>3900</v>
      </c>
      <c r="BL87" s="24">
        <f>КМС!BL87+ИГС!BL87+МАКС!BL87</f>
        <v>1827696</v>
      </c>
      <c r="BM87" s="25">
        <f>КМС!BM87+ИГС!BM87+МАКС!BM87</f>
        <v>1031</v>
      </c>
      <c r="BN87" s="24">
        <f>КМС!BN87+ИГС!BN87+МАКС!BN87</f>
        <v>528157.28</v>
      </c>
      <c r="BO87" s="25">
        <f>КМС!BO87+ИГС!BO87+МАКС!BO87</f>
        <v>2800</v>
      </c>
      <c r="BP87" s="24">
        <f>КМС!BP87+ИГС!BP87+МАКС!BP87</f>
        <v>3083651.2</v>
      </c>
      <c r="BQ87" s="25">
        <f>КМС!BQ87+ИГС!BQ87+МАКС!BQ87</f>
        <v>0</v>
      </c>
      <c r="BR87" s="24">
        <f>КМС!BR87+ИГС!BR87+МАКС!BR87</f>
        <v>0</v>
      </c>
      <c r="BS87" s="25">
        <f>КМС!BS87+ИГС!BS87+МАКС!BS87</f>
        <v>0</v>
      </c>
      <c r="BT87" s="24">
        <f>КМС!BT87+ИГС!BT87+МАКС!BT87</f>
        <v>0</v>
      </c>
      <c r="BU87" s="25">
        <f>КМС!BU87+ИГС!BU87+МАКС!BU87</f>
        <v>0</v>
      </c>
      <c r="BV87" s="24">
        <f>КМС!BV87+ИГС!BV87+МАКС!BV87</f>
        <v>0</v>
      </c>
      <c r="BW87" s="25">
        <f>КМС!BW87+ИГС!BW87+МАКС!BW87</f>
        <v>0</v>
      </c>
      <c r="BX87" s="24">
        <f>КМС!BX87+ИГС!BX87+МАКС!BX87</f>
        <v>0</v>
      </c>
      <c r="BY87" s="25">
        <f>КМС!BY87+ИГС!BY87+МАКС!BY87</f>
        <v>0</v>
      </c>
      <c r="BZ87" s="24">
        <f>КМС!BZ87+ИГС!BZ87+МАКС!BZ87</f>
        <v>0</v>
      </c>
      <c r="CA87" s="24">
        <f t="shared" si="117"/>
        <v>8159256.71</v>
      </c>
      <c r="CB87" s="24">
        <f t="shared" si="118"/>
        <v>8159256.71</v>
      </c>
      <c r="CC87" s="25">
        <f>КМС!CC87+ИГС!CC87+МАКС!CC87</f>
        <v>6320</v>
      </c>
      <c r="CD87" s="24">
        <f>КМС!CD87+ИГС!CD87+МАКС!CD87</f>
        <v>2741544</v>
      </c>
      <c r="CE87" s="25">
        <f>КМС!CE87+ИГС!CE87+МАКС!CE87</f>
        <v>1268</v>
      </c>
      <c r="CF87" s="24">
        <f>КМС!CF87+ИГС!CF87+МАКС!CF87</f>
        <v>792235.92</v>
      </c>
      <c r="CG87" s="25">
        <f>КМС!CG87+ИГС!CG87+МАКС!CG87</f>
        <v>4200</v>
      </c>
      <c r="CH87" s="24">
        <f>КМС!CH87+ИГС!CH87+МАКС!CH87</f>
        <v>4625476.79</v>
      </c>
      <c r="CI87" s="25">
        <f>КМС!CI87+ИГС!CI87+МАКС!CI87</f>
        <v>0</v>
      </c>
      <c r="CJ87" s="24">
        <f>КМС!CJ87+ИГС!CJ87+МАКС!CJ87</f>
        <v>0</v>
      </c>
      <c r="CK87" s="25">
        <f>КМС!CK87+ИГС!CK87+МАКС!CK87</f>
        <v>0</v>
      </c>
      <c r="CL87" s="24">
        <f>КМС!CL87+ИГС!CL87+МАКС!CL87</f>
        <v>0</v>
      </c>
      <c r="CM87" s="25">
        <f>КМС!CM87+ИГС!CM87+МАКС!CM87</f>
        <v>0</v>
      </c>
      <c r="CN87" s="24">
        <f>КМС!CN87+ИГС!CN87+МАКС!CN87</f>
        <v>0</v>
      </c>
      <c r="CO87" s="25">
        <f>КМС!CO87+ИГС!CO87+МАКС!CO87</f>
        <v>0</v>
      </c>
      <c r="CP87" s="24">
        <f>КМС!CP87+ИГС!CP87+МАКС!CP87</f>
        <v>0</v>
      </c>
      <c r="CQ87" s="25">
        <f>КМС!CQ87+ИГС!CQ87+МАКС!CQ87</f>
        <v>0</v>
      </c>
      <c r="CR87" s="24">
        <f>КМС!CR87+ИГС!CR87+МАКС!CR87</f>
        <v>0</v>
      </c>
    </row>
    <row r="88" spans="1:96" x14ac:dyDescent="0.25">
      <c r="A88" s="10" t="s">
        <v>249</v>
      </c>
      <c r="B88" s="8" t="s">
        <v>46</v>
      </c>
      <c r="C88" s="28">
        <v>330335</v>
      </c>
      <c r="D88" s="29" t="s">
        <v>126</v>
      </c>
      <c r="E88" s="29" t="s">
        <v>123</v>
      </c>
      <c r="F88" s="31" t="s">
        <v>127</v>
      </c>
      <c r="G88" s="24">
        <f t="shared" si="94"/>
        <v>123369058.08</v>
      </c>
      <c r="H88" s="24">
        <f t="shared" si="95"/>
        <v>0</v>
      </c>
      <c r="I88" s="25">
        <f t="shared" si="93"/>
        <v>0</v>
      </c>
      <c r="J88" s="24">
        <f t="shared" si="96"/>
        <v>0</v>
      </c>
      <c r="K88" s="25">
        <f t="shared" si="97"/>
        <v>0</v>
      </c>
      <c r="L88" s="24">
        <f t="shared" si="98"/>
        <v>0</v>
      </c>
      <c r="M88" s="25">
        <f t="shared" si="99"/>
        <v>0</v>
      </c>
      <c r="N88" s="24">
        <f t="shared" si="100"/>
        <v>0</v>
      </c>
      <c r="O88" s="25">
        <f t="shared" si="101"/>
        <v>0</v>
      </c>
      <c r="P88" s="24">
        <f t="shared" si="102"/>
        <v>0</v>
      </c>
      <c r="Q88" s="25">
        <f t="shared" si="103"/>
        <v>0</v>
      </c>
      <c r="R88" s="24">
        <f t="shared" si="104"/>
        <v>0</v>
      </c>
      <c r="S88" s="25">
        <f t="shared" si="105"/>
        <v>0</v>
      </c>
      <c r="T88" s="24">
        <f t="shared" si="106"/>
        <v>0</v>
      </c>
      <c r="U88" s="25">
        <f t="shared" si="107"/>
        <v>0</v>
      </c>
      <c r="V88" s="24">
        <f t="shared" si="108"/>
        <v>0</v>
      </c>
      <c r="W88" s="25">
        <f t="shared" si="109"/>
        <v>45800</v>
      </c>
      <c r="X88" s="24">
        <f t="shared" si="110"/>
        <v>123369058.08</v>
      </c>
      <c r="Y88" s="24">
        <f t="shared" si="111"/>
        <v>30902922.57</v>
      </c>
      <c r="Z88" s="24">
        <f t="shared" si="112"/>
        <v>0</v>
      </c>
      <c r="AA88" s="25">
        <f>КМС!AA88+ИГС!AA88+МАКС!AA88</f>
        <v>0</v>
      </c>
      <c r="AB88" s="24">
        <f>КМС!AB88+ИГС!AB88+МАКС!AB88</f>
        <v>0</v>
      </c>
      <c r="AC88" s="25">
        <f>КМС!AC88+ИГС!AC88+МАКС!AC88</f>
        <v>0</v>
      </c>
      <c r="AD88" s="24">
        <f>КМС!AD88+ИГС!AD88+МАКС!AD88</f>
        <v>0</v>
      </c>
      <c r="AE88" s="25">
        <f>КМС!AE88+ИГС!AE88+МАКС!AE88</f>
        <v>0</v>
      </c>
      <c r="AF88" s="24">
        <f>КМС!AF88+ИГС!AF88+МАКС!AF88</f>
        <v>0</v>
      </c>
      <c r="AG88" s="25">
        <f>КМС!AG88+ИГС!AG88+МАКС!AG88</f>
        <v>0</v>
      </c>
      <c r="AH88" s="24">
        <f>КМС!AH88+ИГС!AH88+МАКС!AH88</f>
        <v>0</v>
      </c>
      <c r="AI88" s="25">
        <f>КМС!AI88+ИГС!AI88+МАКС!AI88</f>
        <v>0</v>
      </c>
      <c r="AJ88" s="24">
        <f>КМС!AJ88+ИГС!AJ88+МАКС!AJ88</f>
        <v>0</v>
      </c>
      <c r="AK88" s="25">
        <f>КМС!AK88+ИГС!AK88+МАКС!AK88</f>
        <v>0</v>
      </c>
      <c r="AL88" s="24">
        <f>КМС!AL88+ИГС!AL88+МАКС!AL88</f>
        <v>0</v>
      </c>
      <c r="AM88" s="25">
        <f>КМС!AM88+ИГС!AM88+МАКС!AM88</f>
        <v>0</v>
      </c>
      <c r="AN88" s="24">
        <f>КМС!AN88+ИГС!AN88+МАКС!AN88</f>
        <v>0</v>
      </c>
      <c r="AO88" s="25">
        <f>КМС!AO88+ИГС!AO88+МАКС!AO88</f>
        <v>11450</v>
      </c>
      <c r="AP88" s="24">
        <f>КМС!AP88+ИГС!AP88+МАКС!AP88</f>
        <v>30902922.57</v>
      </c>
      <c r="AQ88" s="24">
        <f t="shared" si="113"/>
        <v>30854396.129999999</v>
      </c>
      <c r="AR88" s="24">
        <f t="shared" si="114"/>
        <v>0</v>
      </c>
      <c r="AS88" s="25">
        <f>КМС!AS88+ИГС!AS88+МАКС!AS88</f>
        <v>0</v>
      </c>
      <c r="AT88" s="24">
        <f>КМС!AT88+ИГС!AT88+МАКС!AT88</f>
        <v>0</v>
      </c>
      <c r="AU88" s="25">
        <f>КМС!AU88+ИГС!AU88+МАКС!AU88</f>
        <v>0</v>
      </c>
      <c r="AV88" s="24">
        <f>КМС!AV88+ИГС!AV88+МАКС!AV88</f>
        <v>0</v>
      </c>
      <c r="AW88" s="25">
        <f>КМС!AW88+ИГС!AW88+МАКС!AW88</f>
        <v>0</v>
      </c>
      <c r="AX88" s="24">
        <f>КМС!AX88+ИГС!AX88+МАКС!AX88</f>
        <v>0</v>
      </c>
      <c r="AY88" s="25">
        <f>КМС!AY88+ИГС!AY88+МАКС!AY88</f>
        <v>0</v>
      </c>
      <c r="AZ88" s="24">
        <f>КМС!AZ88+ИГС!AZ88+МАКС!AZ88</f>
        <v>0</v>
      </c>
      <c r="BA88" s="25">
        <f>КМС!BA88+ИГС!BA88+МАКС!BA88</f>
        <v>0</v>
      </c>
      <c r="BB88" s="24">
        <f>КМС!BB88+ИГС!BB88+МАКС!BB88</f>
        <v>0</v>
      </c>
      <c r="BC88" s="25">
        <f>КМС!BC88+ИГС!BC88+МАКС!BC88</f>
        <v>0</v>
      </c>
      <c r="BD88" s="24">
        <f>КМС!BD88+ИГС!BD88+МАКС!BD88</f>
        <v>0</v>
      </c>
      <c r="BE88" s="25">
        <f>КМС!BE88+ИГС!BE88+МАКС!BE88</f>
        <v>0</v>
      </c>
      <c r="BF88" s="24">
        <f>КМС!BF88+ИГС!BF88+МАКС!BF88</f>
        <v>0</v>
      </c>
      <c r="BG88" s="25">
        <f>КМС!BG88+ИГС!BG88+МАКС!BG88</f>
        <v>11450</v>
      </c>
      <c r="BH88" s="24">
        <f>КМС!BH88+ИГС!BH88+МАКС!BH88</f>
        <v>30854396.129999999</v>
      </c>
      <c r="BI88" s="24">
        <f t="shared" si="115"/>
        <v>30854396.129999999</v>
      </c>
      <c r="BJ88" s="24">
        <f t="shared" si="116"/>
        <v>0</v>
      </c>
      <c r="BK88" s="25">
        <f>КМС!BK88+ИГС!BK88+МАКС!BK88</f>
        <v>0</v>
      </c>
      <c r="BL88" s="24">
        <f>КМС!BL88+ИГС!BL88+МАКС!BL88</f>
        <v>0</v>
      </c>
      <c r="BM88" s="25">
        <f>КМС!BM88+ИГС!BM88+МАКС!BM88</f>
        <v>0</v>
      </c>
      <c r="BN88" s="24">
        <f>КМС!BN88+ИГС!BN88+МАКС!BN88</f>
        <v>0</v>
      </c>
      <c r="BO88" s="25">
        <f>КМС!BO88+ИГС!BO88+МАКС!BO88</f>
        <v>0</v>
      </c>
      <c r="BP88" s="24">
        <f>КМС!BP88+ИГС!BP88+МАКС!BP88</f>
        <v>0</v>
      </c>
      <c r="BQ88" s="25">
        <f>КМС!BQ88+ИГС!BQ88+МАКС!BQ88</f>
        <v>0</v>
      </c>
      <c r="BR88" s="24">
        <f>КМС!BR88+ИГС!BR88+МАКС!BR88</f>
        <v>0</v>
      </c>
      <c r="BS88" s="25">
        <f>КМС!BS88+ИГС!BS88+МАКС!BS88</f>
        <v>0</v>
      </c>
      <c r="BT88" s="24">
        <f>КМС!BT88+ИГС!BT88+МАКС!BT88</f>
        <v>0</v>
      </c>
      <c r="BU88" s="25">
        <f>КМС!BU88+ИГС!BU88+МАКС!BU88</f>
        <v>0</v>
      </c>
      <c r="BV88" s="24">
        <f>КМС!BV88+ИГС!BV88+МАКС!BV88</f>
        <v>0</v>
      </c>
      <c r="BW88" s="25">
        <f>КМС!BW88+ИГС!BW88+МАКС!BW88</f>
        <v>0</v>
      </c>
      <c r="BX88" s="24">
        <f>КМС!BX88+ИГС!BX88+МАКС!BX88</f>
        <v>0</v>
      </c>
      <c r="BY88" s="25">
        <f>КМС!BY88+ИГС!BY88+МАКС!BY88</f>
        <v>11450</v>
      </c>
      <c r="BZ88" s="24">
        <f>КМС!BZ88+ИГС!BZ88+МАКС!BZ88</f>
        <v>30854396.129999999</v>
      </c>
      <c r="CA88" s="24">
        <f t="shared" si="117"/>
        <v>30757343.25</v>
      </c>
      <c r="CB88" s="24">
        <f t="shared" si="118"/>
        <v>0</v>
      </c>
      <c r="CC88" s="25">
        <f>КМС!CC88+ИГС!CC88+МАКС!CC88</f>
        <v>0</v>
      </c>
      <c r="CD88" s="24">
        <f>КМС!CD88+ИГС!CD88+МАКС!CD88</f>
        <v>0</v>
      </c>
      <c r="CE88" s="25">
        <f>КМС!CE88+ИГС!CE88+МАКС!CE88</f>
        <v>0</v>
      </c>
      <c r="CF88" s="24">
        <f>КМС!CF88+ИГС!CF88+МАКС!CF88</f>
        <v>0</v>
      </c>
      <c r="CG88" s="25">
        <f>КМС!CG88+ИГС!CG88+МАКС!CG88</f>
        <v>0</v>
      </c>
      <c r="CH88" s="24">
        <f>КМС!CH88+ИГС!CH88+МАКС!CH88</f>
        <v>0</v>
      </c>
      <c r="CI88" s="25">
        <f>КМС!CI88+ИГС!CI88+МАКС!CI88</f>
        <v>0</v>
      </c>
      <c r="CJ88" s="24">
        <f>КМС!CJ88+ИГС!CJ88+МАКС!CJ88</f>
        <v>0</v>
      </c>
      <c r="CK88" s="25">
        <f>КМС!CK88+ИГС!CK88+МАКС!CK88</f>
        <v>0</v>
      </c>
      <c r="CL88" s="24">
        <f>КМС!CL88+ИГС!CL88+МАКС!CL88</f>
        <v>0</v>
      </c>
      <c r="CM88" s="25">
        <f>КМС!CM88+ИГС!CM88+МАКС!CM88</f>
        <v>0</v>
      </c>
      <c r="CN88" s="24">
        <f>КМС!CN88+ИГС!CN88+МАКС!CN88</f>
        <v>0</v>
      </c>
      <c r="CO88" s="25">
        <f>КМС!CO88+ИГС!CO88+МАКС!CO88</f>
        <v>0</v>
      </c>
      <c r="CP88" s="24">
        <f>КМС!CP88+ИГС!CP88+МАКС!CP88</f>
        <v>0</v>
      </c>
      <c r="CQ88" s="25">
        <f>КМС!CQ88+ИГС!CQ88+МАКС!CQ88</f>
        <v>11450</v>
      </c>
      <c r="CR88" s="24">
        <f>КМС!CR88+ИГС!CR88+МАКС!CR88</f>
        <v>30757343.25</v>
      </c>
    </row>
    <row r="89" spans="1:96" x14ac:dyDescent="0.25">
      <c r="A89" s="6" t="s">
        <v>250</v>
      </c>
      <c r="B89" s="8" t="s">
        <v>47</v>
      </c>
      <c r="C89" s="28">
        <v>330227</v>
      </c>
      <c r="D89" s="29" t="s">
        <v>126</v>
      </c>
      <c r="E89" s="29" t="s">
        <v>123</v>
      </c>
      <c r="F89" s="31" t="s">
        <v>127</v>
      </c>
      <c r="G89" s="24">
        <f t="shared" si="94"/>
        <v>16926915.649999999</v>
      </c>
      <c r="H89" s="24">
        <f t="shared" si="95"/>
        <v>7867701.0899999999</v>
      </c>
      <c r="I89" s="25">
        <f t="shared" si="93"/>
        <v>12083</v>
      </c>
      <c r="J89" s="24">
        <f t="shared" si="96"/>
        <v>1837703.47</v>
      </c>
      <c r="K89" s="25">
        <f t="shared" si="97"/>
        <v>0</v>
      </c>
      <c r="L89" s="24">
        <f t="shared" si="98"/>
        <v>0</v>
      </c>
      <c r="M89" s="25">
        <f t="shared" si="99"/>
        <v>6466</v>
      </c>
      <c r="N89" s="24">
        <f t="shared" si="100"/>
        <v>6029997.6200000001</v>
      </c>
      <c r="O89" s="25">
        <f t="shared" si="101"/>
        <v>492</v>
      </c>
      <c r="P89" s="24">
        <f t="shared" si="102"/>
        <v>9059214.5600000005</v>
      </c>
      <c r="Q89" s="25">
        <f t="shared" si="103"/>
        <v>0</v>
      </c>
      <c r="R89" s="24">
        <f t="shared" si="104"/>
        <v>0</v>
      </c>
      <c r="S89" s="25">
        <f t="shared" si="105"/>
        <v>0</v>
      </c>
      <c r="T89" s="24">
        <f t="shared" si="106"/>
        <v>0</v>
      </c>
      <c r="U89" s="25">
        <f t="shared" si="107"/>
        <v>0</v>
      </c>
      <c r="V89" s="24">
        <f t="shared" si="108"/>
        <v>0</v>
      </c>
      <c r="W89" s="25">
        <f t="shared" si="109"/>
        <v>0</v>
      </c>
      <c r="X89" s="24">
        <f t="shared" si="110"/>
        <v>0</v>
      </c>
      <c r="Y89" s="24">
        <f t="shared" si="111"/>
        <v>5447791.29</v>
      </c>
      <c r="Z89" s="24">
        <f t="shared" si="112"/>
        <v>2360310.33</v>
      </c>
      <c r="AA89" s="25">
        <f>КМС!AA89+ИГС!AA89+МАКС!AA89</f>
        <v>3356</v>
      </c>
      <c r="AB89" s="24">
        <f>КМС!AB89+ИГС!AB89+МАКС!AB89</f>
        <v>551311.04</v>
      </c>
      <c r="AC89" s="25">
        <f>КМС!AC89+ИГС!AC89+МАКС!AC89</f>
        <v>0</v>
      </c>
      <c r="AD89" s="24">
        <f>КМС!AD89+ИГС!AD89+МАКС!AD89</f>
        <v>0</v>
      </c>
      <c r="AE89" s="25">
        <f>КМС!AE89+ИГС!AE89+МАКС!AE89</f>
        <v>1940</v>
      </c>
      <c r="AF89" s="24">
        <f>КМС!AF89+ИГС!AF89+МАКС!AF89</f>
        <v>1808999.29</v>
      </c>
      <c r="AG89" s="25">
        <f>КМС!AG89+ИГС!AG89+МАКС!AG89</f>
        <v>168</v>
      </c>
      <c r="AH89" s="24">
        <f>КМС!AH89+ИГС!AH89+МАКС!AH89</f>
        <v>3087480.96</v>
      </c>
      <c r="AI89" s="25">
        <f>КМС!AI89+ИГС!AI89+МАКС!AI89</f>
        <v>0</v>
      </c>
      <c r="AJ89" s="24">
        <f>КМС!AJ89+ИГС!AJ89+МАКС!AJ89</f>
        <v>0</v>
      </c>
      <c r="AK89" s="25">
        <f>КМС!AK89+ИГС!AK89+МАКС!AK89</f>
        <v>0</v>
      </c>
      <c r="AL89" s="24">
        <f>КМС!AL89+ИГС!AL89+МАКС!AL89</f>
        <v>0</v>
      </c>
      <c r="AM89" s="25">
        <f>КМС!AM89+ИГС!AM89+МАКС!AM89</f>
        <v>0</v>
      </c>
      <c r="AN89" s="24">
        <f>КМС!AN89+ИГС!AN89+МАКС!AN89</f>
        <v>0</v>
      </c>
      <c r="AO89" s="25">
        <f>КМС!AO89+ИГС!AO89+МАКС!AO89</f>
        <v>0</v>
      </c>
      <c r="AP89" s="24">
        <f>КМС!AP89+ИГС!AP89+МАКС!AP89</f>
        <v>0</v>
      </c>
      <c r="AQ89" s="24">
        <f t="shared" si="113"/>
        <v>3385383.12</v>
      </c>
      <c r="AR89" s="24">
        <f t="shared" si="114"/>
        <v>1573540.21</v>
      </c>
      <c r="AS89" s="25">
        <f>КМС!AS89+ИГС!AS89+МАКС!AS89</f>
        <v>2417</v>
      </c>
      <c r="AT89" s="24">
        <f>КМС!AT89+ИГС!AT89+МАКС!AT89</f>
        <v>367540.69</v>
      </c>
      <c r="AU89" s="25">
        <f>КМС!AU89+ИГС!AU89+МАКС!AU89</f>
        <v>0</v>
      </c>
      <c r="AV89" s="24">
        <f>КМС!AV89+ИГС!AV89+МАКС!AV89</f>
        <v>0</v>
      </c>
      <c r="AW89" s="25">
        <f>КМС!AW89+ИГС!AW89+МАКС!AW89</f>
        <v>1293</v>
      </c>
      <c r="AX89" s="24">
        <f>КМС!AX89+ИГС!AX89+МАКС!AX89</f>
        <v>1205999.52</v>
      </c>
      <c r="AY89" s="25">
        <f>КМС!AY89+ИГС!AY89+МАКС!AY89</f>
        <v>99</v>
      </c>
      <c r="AZ89" s="24">
        <f>КМС!AZ89+ИГС!AZ89+МАКС!AZ89</f>
        <v>1811842.91</v>
      </c>
      <c r="BA89" s="25">
        <f>КМС!BA89+ИГС!BA89+МАКС!BA89</f>
        <v>0</v>
      </c>
      <c r="BB89" s="24">
        <f>КМС!BB89+ИГС!BB89+МАКС!BB89</f>
        <v>0</v>
      </c>
      <c r="BC89" s="25">
        <f>КМС!BC89+ИГС!BC89+МАКС!BC89</f>
        <v>0</v>
      </c>
      <c r="BD89" s="24">
        <f>КМС!BD89+ИГС!BD89+МАКС!BD89</f>
        <v>0</v>
      </c>
      <c r="BE89" s="25">
        <f>КМС!BE89+ИГС!BE89+МАКС!BE89</f>
        <v>0</v>
      </c>
      <c r="BF89" s="24">
        <f>КМС!BF89+ИГС!BF89+МАКС!BF89</f>
        <v>0</v>
      </c>
      <c r="BG89" s="25">
        <f>КМС!BG89+ИГС!BG89+МАКС!BG89</f>
        <v>0</v>
      </c>
      <c r="BH89" s="24">
        <f>КМС!BH89+ИГС!BH89+МАКС!BH89</f>
        <v>0</v>
      </c>
      <c r="BI89" s="24">
        <f t="shared" si="115"/>
        <v>3385383.12</v>
      </c>
      <c r="BJ89" s="24">
        <f t="shared" si="116"/>
        <v>1573540.21</v>
      </c>
      <c r="BK89" s="25">
        <f>КМС!BK89+ИГС!BK89+МАКС!BK89</f>
        <v>2417</v>
      </c>
      <c r="BL89" s="24">
        <f>КМС!BL89+ИГС!BL89+МАКС!BL89</f>
        <v>367540.69</v>
      </c>
      <c r="BM89" s="25">
        <f>КМС!BM89+ИГС!BM89+МАКС!BM89</f>
        <v>0</v>
      </c>
      <c r="BN89" s="24">
        <f>КМС!BN89+ИГС!BN89+МАКС!BN89</f>
        <v>0</v>
      </c>
      <c r="BO89" s="25">
        <f>КМС!BO89+ИГС!BO89+МАКС!BO89</f>
        <v>1293</v>
      </c>
      <c r="BP89" s="24">
        <f>КМС!BP89+ИГС!BP89+МАКС!BP89</f>
        <v>1205999.52</v>
      </c>
      <c r="BQ89" s="25">
        <f>КМС!BQ89+ИГС!BQ89+МАКС!BQ89</f>
        <v>99</v>
      </c>
      <c r="BR89" s="24">
        <f>КМС!BR89+ИГС!BR89+МАКС!BR89</f>
        <v>1811842.91</v>
      </c>
      <c r="BS89" s="25">
        <f>КМС!BS89+ИГС!BS89+МАКС!BS89</f>
        <v>0</v>
      </c>
      <c r="BT89" s="24">
        <f>КМС!BT89+ИГС!BT89+МАКС!BT89</f>
        <v>0</v>
      </c>
      <c r="BU89" s="25">
        <f>КМС!BU89+ИГС!BU89+МАКС!BU89</f>
        <v>0</v>
      </c>
      <c r="BV89" s="24">
        <f>КМС!BV89+ИГС!BV89+МАКС!BV89</f>
        <v>0</v>
      </c>
      <c r="BW89" s="25">
        <f>КМС!BW89+ИГС!BW89+МАКС!BW89</f>
        <v>0</v>
      </c>
      <c r="BX89" s="24">
        <f>КМС!BX89+ИГС!BX89+МАКС!BX89</f>
        <v>0</v>
      </c>
      <c r="BY89" s="25">
        <f>КМС!BY89+ИГС!BY89+МАКС!BY89</f>
        <v>0</v>
      </c>
      <c r="BZ89" s="24">
        <f>КМС!BZ89+ИГС!BZ89+МАКС!BZ89</f>
        <v>0</v>
      </c>
      <c r="CA89" s="24">
        <f t="shared" si="117"/>
        <v>4708358.12</v>
      </c>
      <c r="CB89" s="24">
        <f t="shared" si="118"/>
        <v>2360310.34</v>
      </c>
      <c r="CC89" s="25">
        <f>КМС!CC89+ИГС!CC89+МАКС!CC89</f>
        <v>3893</v>
      </c>
      <c r="CD89" s="24">
        <f>КМС!CD89+ИГС!CD89+МАКС!CD89</f>
        <v>551311.05000000005</v>
      </c>
      <c r="CE89" s="25">
        <f>КМС!CE89+ИГС!CE89+МАКС!CE89</f>
        <v>0</v>
      </c>
      <c r="CF89" s="24">
        <f>КМС!CF89+ИГС!CF89+МАКС!CF89</f>
        <v>0</v>
      </c>
      <c r="CG89" s="25">
        <f>КМС!CG89+ИГС!CG89+МАКС!CG89</f>
        <v>1940</v>
      </c>
      <c r="CH89" s="24">
        <f>КМС!CH89+ИГС!CH89+МАКС!CH89</f>
        <v>1808999.29</v>
      </c>
      <c r="CI89" s="25">
        <f>КМС!CI89+ИГС!CI89+МАКС!CI89</f>
        <v>126</v>
      </c>
      <c r="CJ89" s="24">
        <f>КМС!CJ89+ИГС!CJ89+МАКС!CJ89</f>
        <v>2348047.7799999998</v>
      </c>
      <c r="CK89" s="25">
        <f>КМС!CK89+ИГС!CK89+МАКС!CK89</f>
        <v>0</v>
      </c>
      <c r="CL89" s="24">
        <f>КМС!CL89+ИГС!CL89+МАКС!CL89</f>
        <v>0</v>
      </c>
      <c r="CM89" s="25">
        <f>КМС!CM89+ИГС!CM89+МАКС!CM89</f>
        <v>0</v>
      </c>
      <c r="CN89" s="24">
        <f>КМС!CN89+ИГС!CN89+МАКС!CN89</f>
        <v>0</v>
      </c>
      <c r="CO89" s="25">
        <f>КМС!CO89+ИГС!CO89+МАКС!CO89</f>
        <v>0</v>
      </c>
      <c r="CP89" s="24">
        <f>КМС!CP89+ИГС!CP89+МАКС!CP89</f>
        <v>0</v>
      </c>
      <c r="CQ89" s="25">
        <f>КМС!CQ89+ИГС!CQ89+МАКС!CQ89</f>
        <v>0</v>
      </c>
      <c r="CR89" s="24">
        <f>КМС!CR89+ИГС!CR89+МАКС!CR89</f>
        <v>0</v>
      </c>
    </row>
    <row r="90" spans="1:96" x14ac:dyDescent="0.25">
      <c r="A90" s="6" t="s">
        <v>251</v>
      </c>
      <c r="B90" s="8" t="s">
        <v>48</v>
      </c>
      <c r="C90" s="28">
        <v>330045</v>
      </c>
      <c r="D90" s="29" t="s">
        <v>126</v>
      </c>
      <c r="E90" s="29" t="s">
        <v>123</v>
      </c>
      <c r="F90" s="31" t="s">
        <v>127</v>
      </c>
      <c r="G90" s="24">
        <f t="shared" si="94"/>
        <v>109940205.04000001</v>
      </c>
      <c r="H90" s="24">
        <f t="shared" si="95"/>
        <v>80245812.640000001</v>
      </c>
      <c r="I90" s="25">
        <f t="shared" si="93"/>
        <v>54081</v>
      </c>
      <c r="J90" s="24">
        <f t="shared" si="96"/>
        <v>43079724.689999998</v>
      </c>
      <c r="K90" s="25">
        <f t="shared" si="97"/>
        <v>20234</v>
      </c>
      <c r="L90" s="24">
        <f t="shared" si="98"/>
        <v>9859499.2200000007</v>
      </c>
      <c r="M90" s="25">
        <f t="shared" si="99"/>
        <v>31894</v>
      </c>
      <c r="N90" s="24">
        <f t="shared" si="100"/>
        <v>27306588.73</v>
      </c>
      <c r="O90" s="25">
        <f t="shared" si="101"/>
        <v>2006</v>
      </c>
      <c r="P90" s="24">
        <f t="shared" si="102"/>
        <v>18548226.079999998</v>
      </c>
      <c r="Q90" s="25">
        <f t="shared" si="103"/>
        <v>640</v>
      </c>
      <c r="R90" s="24">
        <f t="shared" si="104"/>
        <v>11146166.32</v>
      </c>
      <c r="S90" s="25">
        <f t="shared" si="105"/>
        <v>0</v>
      </c>
      <c r="T90" s="24">
        <f t="shared" si="106"/>
        <v>0</v>
      </c>
      <c r="U90" s="25">
        <f t="shared" si="107"/>
        <v>0</v>
      </c>
      <c r="V90" s="24">
        <f t="shared" si="108"/>
        <v>0</v>
      </c>
      <c r="W90" s="25">
        <f t="shared" si="109"/>
        <v>0</v>
      </c>
      <c r="X90" s="24">
        <f t="shared" si="110"/>
        <v>0</v>
      </c>
      <c r="Y90" s="24">
        <f t="shared" si="111"/>
        <v>30167562.120000001</v>
      </c>
      <c r="Z90" s="24">
        <f t="shared" si="112"/>
        <v>21259244.390000001</v>
      </c>
      <c r="AA90" s="25">
        <f>КМС!AA90+ИГС!AA90+МАКС!AA90</f>
        <v>15202</v>
      </c>
      <c r="AB90" s="24">
        <f>КМС!AB90+ИГС!AB90+МАКС!AB90</f>
        <v>10960172.859999999</v>
      </c>
      <c r="AC90" s="25">
        <f>КМС!AC90+ИГС!AC90+МАКС!AC90</f>
        <v>5688</v>
      </c>
      <c r="AD90" s="24">
        <f>КМС!AD90+ИГС!AD90+МАКС!AD90</f>
        <v>2957849.77</v>
      </c>
      <c r="AE90" s="25">
        <f>КМС!AE90+ИГС!AE90+МАКС!AE90</f>
        <v>9568</v>
      </c>
      <c r="AF90" s="24">
        <f>КМС!AF90+ИГС!AF90+МАКС!AF90</f>
        <v>7341221.7599999998</v>
      </c>
      <c r="AG90" s="25">
        <f>КМС!AG90+ИГС!AG90+МАКС!AG90</f>
        <v>602</v>
      </c>
      <c r="AH90" s="24">
        <f>КМС!AH90+ИГС!AH90+МАКС!AH90</f>
        <v>5564467.8300000001</v>
      </c>
      <c r="AI90" s="25">
        <f>КМС!AI90+ИГС!AI90+МАКС!AI90</f>
        <v>192</v>
      </c>
      <c r="AJ90" s="24">
        <f>КМС!AJ90+ИГС!AJ90+МАКС!AJ90</f>
        <v>3343849.9</v>
      </c>
      <c r="AK90" s="25">
        <f>КМС!AK90+ИГС!AK90+МАКС!AK90</f>
        <v>0</v>
      </c>
      <c r="AL90" s="24">
        <f>КМС!AL90+ИГС!AL90+МАКС!AL90</f>
        <v>0</v>
      </c>
      <c r="AM90" s="25">
        <f>КМС!AM90+ИГС!AM90+МАКС!AM90</f>
        <v>0</v>
      </c>
      <c r="AN90" s="24">
        <f>КМС!AN90+ИГС!AN90+МАКС!AN90</f>
        <v>0</v>
      </c>
      <c r="AO90" s="25">
        <f>КМС!AO90+ИГС!AO90+МАКС!AO90</f>
        <v>0</v>
      </c>
      <c r="AP90" s="24">
        <f>КМС!AP90+ИГС!AP90+МАКС!AP90</f>
        <v>0</v>
      </c>
      <c r="AQ90" s="24">
        <f t="shared" si="113"/>
        <v>24802540.41</v>
      </c>
      <c r="AR90" s="24">
        <f t="shared" si="114"/>
        <v>18863661.93</v>
      </c>
      <c r="AS90" s="25">
        <f>КМС!AS90+ИГС!AS90+МАКС!AS90</f>
        <v>10817</v>
      </c>
      <c r="AT90" s="24">
        <f>КМС!AT90+ИГС!AT90+МАКС!AT90</f>
        <v>10579689.49</v>
      </c>
      <c r="AU90" s="25">
        <f>КМС!AU90+ИГС!AU90+МАКС!AU90</f>
        <v>4429</v>
      </c>
      <c r="AV90" s="24">
        <f>КМС!AV90+ИГС!AV90+МАКС!AV90</f>
        <v>1971899.84</v>
      </c>
      <c r="AW90" s="25">
        <f>КМС!AW90+ИГС!AW90+МАКС!AW90</f>
        <v>6379</v>
      </c>
      <c r="AX90" s="24">
        <f>КМС!AX90+ИГС!AX90+МАКС!AX90</f>
        <v>6312072.5999999996</v>
      </c>
      <c r="AY90" s="25">
        <f>КМС!AY90+ИГС!AY90+МАКС!AY90</f>
        <v>400</v>
      </c>
      <c r="AZ90" s="24">
        <f>КМС!AZ90+ИГС!AZ90+МАКС!AZ90</f>
        <v>3709645.22</v>
      </c>
      <c r="BA90" s="25">
        <f>КМС!BA90+ИГС!BA90+МАКС!BA90</f>
        <v>128</v>
      </c>
      <c r="BB90" s="24">
        <f>КМС!BB90+ИГС!BB90+МАКС!BB90</f>
        <v>2229233.2599999998</v>
      </c>
      <c r="BC90" s="25">
        <f>КМС!BC90+ИГС!BC90+МАКС!BC90</f>
        <v>0</v>
      </c>
      <c r="BD90" s="24">
        <f>КМС!BD90+ИГС!BD90+МАКС!BD90</f>
        <v>0</v>
      </c>
      <c r="BE90" s="25">
        <f>КМС!BE90+ИГС!BE90+МАКС!BE90</f>
        <v>0</v>
      </c>
      <c r="BF90" s="24">
        <f>КМС!BF90+ИГС!BF90+МАКС!BF90</f>
        <v>0</v>
      </c>
      <c r="BG90" s="25">
        <f>КМС!BG90+ИГС!BG90+МАКС!BG90</f>
        <v>0</v>
      </c>
      <c r="BH90" s="24">
        <f>КМС!BH90+ИГС!BH90+МАКС!BH90</f>
        <v>0</v>
      </c>
      <c r="BI90" s="24">
        <f t="shared" si="115"/>
        <v>24802540.41</v>
      </c>
      <c r="BJ90" s="24">
        <f t="shared" si="116"/>
        <v>18863661.93</v>
      </c>
      <c r="BK90" s="25">
        <f>КМС!BK90+ИГС!BK90+МАКС!BK90</f>
        <v>10817</v>
      </c>
      <c r="BL90" s="24">
        <f>КМС!BL90+ИГС!BL90+МАКС!BL90</f>
        <v>10579689.49</v>
      </c>
      <c r="BM90" s="25">
        <f>КМС!BM90+ИГС!BM90+МАКС!BM90</f>
        <v>4429</v>
      </c>
      <c r="BN90" s="24">
        <f>КМС!BN90+ИГС!BN90+МАКС!BN90</f>
        <v>1971899.84</v>
      </c>
      <c r="BO90" s="25">
        <f>КМС!BO90+ИГС!BO90+МАКС!BO90</f>
        <v>6379</v>
      </c>
      <c r="BP90" s="24">
        <f>КМС!BP90+ИГС!BP90+МАКС!BP90</f>
        <v>6312072.5999999996</v>
      </c>
      <c r="BQ90" s="25">
        <f>КМС!BQ90+ИГС!BQ90+МАКС!BQ90</f>
        <v>400</v>
      </c>
      <c r="BR90" s="24">
        <f>КМС!BR90+ИГС!BR90+МАКС!BR90</f>
        <v>3709645.22</v>
      </c>
      <c r="BS90" s="25">
        <f>КМС!BS90+ИГС!BS90+МАКС!BS90</f>
        <v>128</v>
      </c>
      <c r="BT90" s="24">
        <f>КМС!BT90+ИГС!BT90+МАКС!BT90</f>
        <v>2229233.2599999998</v>
      </c>
      <c r="BU90" s="25">
        <f>КМС!BU90+ИГС!BU90+МАКС!BU90</f>
        <v>0</v>
      </c>
      <c r="BV90" s="24">
        <f>КМС!BV90+ИГС!BV90+МАКС!BV90</f>
        <v>0</v>
      </c>
      <c r="BW90" s="25">
        <f>КМС!BW90+ИГС!BW90+МАКС!BW90</f>
        <v>0</v>
      </c>
      <c r="BX90" s="24">
        <f>КМС!BX90+ИГС!BX90+МАКС!BX90</f>
        <v>0</v>
      </c>
      <c r="BY90" s="25">
        <f>КМС!BY90+ИГС!BY90+МАКС!BY90</f>
        <v>0</v>
      </c>
      <c r="BZ90" s="24">
        <f>КМС!BZ90+ИГС!BZ90+МАКС!BZ90</f>
        <v>0</v>
      </c>
      <c r="CA90" s="24">
        <f t="shared" si="117"/>
        <v>30167562.100000001</v>
      </c>
      <c r="CB90" s="24">
        <f t="shared" si="118"/>
        <v>21259244.390000001</v>
      </c>
      <c r="CC90" s="25">
        <f>КМС!CC90+ИГС!CC90+МАКС!CC90</f>
        <v>17245</v>
      </c>
      <c r="CD90" s="24">
        <f>КМС!CD90+ИГС!CD90+МАКС!CD90</f>
        <v>10960172.85</v>
      </c>
      <c r="CE90" s="25">
        <f>КМС!CE90+ИГС!CE90+МАКС!CE90</f>
        <v>5688</v>
      </c>
      <c r="CF90" s="24">
        <f>КМС!CF90+ИГС!CF90+МАКС!CF90</f>
        <v>2957849.77</v>
      </c>
      <c r="CG90" s="25">
        <f>КМС!CG90+ИГС!CG90+МАКС!CG90</f>
        <v>9568</v>
      </c>
      <c r="CH90" s="24">
        <f>КМС!CH90+ИГС!CH90+МАКС!CH90</f>
        <v>7341221.7699999996</v>
      </c>
      <c r="CI90" s="25">
        <f>КМС!CI90+ИГС!CI90+МАКС!CI90</f>
        <v>604</v>
      </c>
      <c r="CJ90" s="24">
        <f>КМС!CJ90+ИГС!CJ90+МАКС!CJ90</f>
        <v>5564467.8099999996</v>
      </c>
      <c r="CK90" s="25">
        <f>КМС!CK90+ИГС!CK90+МАКС!CK90</f>
        <v>192</v>
      </c>
      <c r="CL90" s="24">
        <f>КМС!CL90+ИГС!CL90+МАКС!CL90</f>
        <v>3343849.9</v>
      </c>
      <c r="CM90" s="25">
        <f>КМС!CM90+ИГС!CM90+МАКС!CM90</f>
        <v>0</v>
      </c>
      <c r="CN90" s="24">
        <f>КМС!CN90+ИГС!CN90+МАКС!CN90</f>
        <v>0</v>
      </c>
      <c r="CO90" s="25">
        <f>КМС!CO90+ИГС!CO90+МАКС!CO90</f>
        <v>0</v>
      </c>
      <c r="CP90" s="24">
        <f>КМС!CP90+ИГС!CP90+МАКС!CP90</f>
        <v>0</v>
      </c>
      <c r="CQ90" s="25">
        <f>КМС!CQ90+ИГС!CQ90+МАКС!CQ90</f>
        <v>0</v>
      </c>
      <c r="CR90" s="24">
        <f>КМС!CR90+ИГС!CR90+МАКС!CR90</f>
        <v>0</v>
      </c>
    </row>
    <row r="91" spans="1:96" x14ac:dyDescent="0.25">
      <c r="A91" s="6" t="s">
        <v>252</v>
      </c>
      <c r="B91" s="8" t="s">
        <v>49</v>
      </c>
      <c r="C91" s="28">
        <v>330368</v>
      </c>
      <c r="D91" s="29" t="s">
        <v>126</v>
      </c>
      <c r="E91" s="29" t="s">
        <v>135</v>
      </c>
      <c r="F91" s="31" t="s">
        <v>127</v>
      </c>
      <c r="G91" s="24">
        <f t="shared" si="94"/>
        <v>323467544.06999999</v>
      </c>
      <c r="H91" s="24">
        <f t="shared" si="95"/>
        <v>931349.61</v>
      </c>
      <c r="I91" s="25">
        <f t="shared" si="93"/>
        <v>0</v>
      </c>
      <c r="J91" s="24">
        <f t="shared" si="96"/>
        <v>0</v>
      </c>
      <c r="K91" s="25">
        <f t="shared" si="97"/>
        <v>357</v>
      </c>
      <c r="L91" s="24">
        <f t="shared" si="98"/>
        <v>228026.61</v>
      </c>
      <c r="M91" s="25">
        <f t="shared" si="99"/>
        <v>0</v>
      </c>
      <c r="N91" s="24">
        <f t="shared" si="100"/>
        <v>703323</v>
      </c>
      <c r="O91" s="25">
        <f t="shared" si="101"/>
        <v>304</v>
      </c>
      <c r="P91" s="24">
        <f t="shared" si="102"/>
        <v>13622060.960000001</v>
      </c>
      <c r="Q91" s="25">
        <f t="shared" si="103"/>
        <v>3124</v>
      </c>
      <c r="R91" s="24">
        <f t="shared" si="104"/>
        <v>308914133.5</v>
      </c>
      <c r="S91" s="25">
        <f t="shared" si="105"/>
        <v>0</v>
      </c>
      <c r="T91" s="24">
        <f t="shared" si="106"/>
        <v>0</v>
      </c>
      <c r="U91" s="25">
        <f t="shared" si="107"/>
        <v>972</v>
      </c>
      <c r="V91" s="24">
        <f t="shared" si="108"/>
        <v>148584954</v>
      </c>
      <c r="W91" s="25">
        <f t="shared" si="109"/>
        <v>0</v>
      </c>
      <c r="X91" s="24">
        <f t="shared" si="110"/>
        <v>0</v>
      </c>
      <c r="Y91" s="24">
        <f t="shared" si="111"/>
        <v>97991263.230000004</v>
      </c>
      <c r="Z91" s="24">
        <f t="shared" si="112"/>
        <v>330404.89</v>
      </c>
      <c r="AA91" s="25">
        <f>КМС!AA91+ИГС!AA91+МАКС!AA91</f>
        <v>0</v>
      </c>
      <c r="AB91" s="24">
        <f>КМС!AB91+ИГС!AB91+МАКС!AB91</f>
        <v>0</v>
      </c>
      <c r="AC91" s="25">
        <f>КМС!AC91+ИГС!AC91+МАКС!AC91</f>
        <v>100</v>
      </c>
      <c r="AD91" s="24">
        <f>КМС!AD91+ИГС!AD91+МАКС!AD91</f>
        <v>68407.990000000005</v>
      </c>
      <c r="AE91" s="25">
        <f>КМС!AE91+ИГС!AE91+МАКС!AE91</f>
        <v>0</v>
      </c>
      <c r="AF91" s="24">
        <f>КМС!AF91+ИГС!AF91+МАКС!AF91</f>
        <v>261996.9</v>
      </c>
      <c r="AG91" s="25">
        <f>КМС!AG91+ИГС!AG91+МАКС!AG91</f>
        <v>91</v>
      </c>
      <c r="AH91" s="24">
        <f>КМС!AH91+ИГС!AH91+МАКС!AH91</f>
        <v>4986618.29</v>
      </c>
      <c r="AI91" s="25">
        <f>КМС!AI91+ИГС!AI91+МАКС!AI91</f>
        <v>937</v>
      </c>
      <c r="AJ91" s="24">
        <f>КМС!AJ91+ИГС!AJ91+МАКС!AJ91</f>
        <v>92674240.049999997</v>
      </c>
      <c r="AK91" s="25">
        <f>КМС!AK91+ИГС!AK91+МАКС!AK91</f>
        <v>0</v>
      </c>
      <c r="AL91" s="24">
        <f>КМС!AL91+ИГС!AL91+МАКС!AL91</f>
        <v>0</v>
      </c>
      <c r="AM91" s="25">
        <f>КМС!AM91+ИГС!AM91+МАКС!AM91</f>
        <v>292</v>
      </c>
      <c r="AN91" s="24">
        <f>КМС!AN91+ИГС!AN91+МАКС!AN91</f>
        <v>44575486.200000003</v>
      </c>
      <c r="AO91" s="25">
        <f>КМС!AO91+ИГС!AO91+МАКС!AO91</f>
        <v>0</v>
      </c>
      <c r="AP91" s="24">
        <f>КМС!AP91+ИГС!AP91+МАКС!AP91</f>
        <v>0</v>
      </c>
      <c r="AQ91" s="24">
        <f t="shared" si="113"/>
        <v>64693508.799999997</v>
      </c>
      <c r="AR91" s="24">
        <f t="shared" si="114"/>
        <v>186269.91</v>
      </c>
      <c r="AS91" s="25">
        <f>КМС!AS91+ИГС!AS91+МАКС!AS91</f>
        <v>0</v>
      </c>
      <c r="AT91" s="24">
        <f>КМС!AT91+ИГС!AT91+МАКС!AT91</f>
        <v>0</v>
      </c>
      <c r="AU91" s="25">
        <f>КМС!AU91+ИГС!AU91+МАКС!AU91</f>
        <v>79</v>
      </c>
      <c r="AV91" s="24">
        <f>КМС!AV91+ИГС!AV91+МАКС!AV91</f>
        <v>45605.31</v>
      </c>
      <c r="AW91" s="25">
        <f>КМС!AW91+ИГС!AW91+МАКС!AW91</f>
        <v>0</v>
      </c>
      <c r="AX91" s="24">
        <f>КМС!AX91+ИГС!AX91+МАКС!AX91</f>
        <v>140664.6</v>
      </c>
      <c r="AY91" s="25">
        <f>КМС!AY91+ИГС!AY91+МАКС!AY91</f>
        <v>61</v>
      </c>
      <c r="AZ91" s="24">
        <f>КМС!AZ91+ИГС!AZ91+МАКС!AZ91</f>
        <v>2724412.19</v>
      </c>
      <c r="BA91" s="25">
        <f>КМС!BA91+ИГС!BA91+МАКС!BA91</f>
        <v>625</v>
      </c>
      <c r="BB91" s="24">
        <f>КМС!BB91+ИГС!BB91+МАКС!BB91</f>
        <v>61782826.700000003</v>
      </c>
      <c r="BC91" s="25">
        <f>КМС!BC91+ИГС!BC91+МАКС!BC91</f>
        <v>0</v>
      </c>
      <c r="BD91" s="24">
        <f>КМС!BD91+ИГС!BD91+МАКС!BD91</f>
        <v>0</v>
      </c>
      <c r="BE91" s="25">
        <f>КМС!BE91+ИГС!BE91+МАКС!BE91</f>
        <v>195</v>
      </c>
      <c r="BF91" s="24">
        <f>КМС!BF91+ИГС!BF91+МАКС!BF91</f>
        <v>29716990.789999999</v>
      </c>
      <c r="BG91" s="25">
        <f>КМС!BG91+ИГС!BG91+МАКС!BG91</f>
        <v>0</v>
      </c>
      <c r="BH91" s="24">
        <f>КМС!BH91+ИГС!BH91+МАКС!BH91</f>
        <v>0</v>
      </c>
      <c r="BI91" s="24">
        <f t="shared" si="115"/>
        <v>64693508.799999997</v>
      </c>
      <c r="BJ91" s="24">
        <f t="shared" si="116"/>
        <v>186269.91</v>
      </c>
      <c r="BK91" s="25">
        <f>КМС!BK91+ИГС!BK91+МАКС!BK91</f>
        <v>0</v>
      </c>
      <c r="BL91" s="24">
        <f>КМС!BL91+ИГС!BL91+МАКС!BL91</f>
        <v>0</v>
      </c>
      <c r="BM91" s="25">
        <f>КМС!BM91+ИГС!BM91+МАКС!BM91</f>
        <v>79</v>
      </c>
      <c r="BN91" s="24">
        <f>КМС!BN91+ИГС!BN91+МАКС!BN91</f>
        <v>45605.31</v>
      </c>
      <c r="BO91" s="25">
        <f>КМС!BO91+ИГС!BO91+МАКС!BO91</f>
        <v>0</v>
      </c>
      <c r="BP91" s="24">
        <f>КМС!BP91+ИГС!BP91+МАКС!BP91</f>
        <v>140664.6</v>
      </c>
      <c r="BQ91" s="25">
        <f>КМС!BQ91+ИГС!BQ91+МАКС!BQ91</f>
        <v>61</v>
      </c>
      <c r="BR91" s="24">
        <f>КМС!BR91+ИГС!BR91+МАКС!BR91</f>
        <v>2724412.19</v>
      </c>
      <c r="BS91" s="25">
        <f>КМС!BS91+ИГС!BS91+МАКС!BS91</f>
        <v>625</v>
      </c>
      <c r="BT91" s="24">
        <f>КМС!BT91+ИГС!BT91+МАКС!BT91</f>
        <v>61782826.700000003</v>
      </c>
      <c r="BU91" s="25">
        <f>КМС!BU91+ИГС!BU91+МАКС!BU91</f>
        <v>0</v>
      </c>
      <c r="BV91" s="24">
        <f>КМС!BV91+ИГС!BV91+МАКС!BV91</f>
        <v>0</v>
      </c>
      <c r="BW91" s="25">
        <f>КМС!BW91+ИГС!BW91+МАКС!BW91</f>
        <v>195</v>
      </c>
      <c r="BX91" s="24">
        <f>КМС!BX91+ИГС!BX91+МАКС!BX91</f>
        <v>29716990.789999999</v>
      </c>
      <c r="BY91" s="25">
        <f>КМС!BY91+ИГС!BY91+МАКС!BY91</f>
        <v>0</v>
      </c>
      <c r="BZ91" s="24">
        <f>КМС!BZ91+ИГС!BZ91+МАКС!BZ91</f>
        <v>0</v>
      </c>
      <c r="CA91" s="24">
        <f t="shared" si="117"/>
        <v>96089263.239999995</v>
      </c>
      <c r="CB91" s="24">
        <f t="shared" si="118"/>
        <v>228404.9</v>
      </c>
      <c r="CC91" s="25">
        <f>КМС!CC91+ИГС!CC91+МАКС!CC91</f>
        <v>0</v>
      </c>
      <c r="CD91" s="24">
        <f>КМС!CD91+ИГС!CD91+МАКС!CD91</f>
        <v>0</v>
      </c>
      <c r="CE91" s="25">
        <f>КМС!CE91+ИГС!CE91+МАКС!CE91</f>
        <v>99</v>
      </c>
      <c r="CF91" s="24">
        <f>КМС!CF91+ИГС!CF91+МАКС!CF91</f>
        <v>68408</v>
      </c>
      <c r="CG91" s="25">
        <f>КМС!CG91+ИГС!CG91+МАКС!CG91</f>
        <v>0</v>
      </c>
      <c r="CH91" s="24">
        <f>КМС!CH91+ИГС!CH91+МАКС!CH91</f>
        <v>159996.9</v>
      </c>
      <c r="CI91" s="25">
        <f>КМС!CI91+ИГС!CI91+МАКС!CI91</f>
        <v>91</v>
      </c>
      <c r="CJ91" s="24">
        <f>КМС!CJ91+ИГС!CJ91+МАКС!CJ91</f>
        <v>3186618.29</v>
      </c>
      <c r="CK91" s="25">
        <f>КМС!CK91+ИГС!CK91+МАКС!CK91</f>
        <v>937</v>
      </c>
      <c r="CL91" s="24">
        <f>КМС!CL91+ИГС!CL91+МАКС!CL91</f>
        <v>92674240.049999997</v>
      </c>
      <c r="CM91" s="25">
        <f>КМС!CM91+ИГС!CM91+МАКС!CM91</f>
        <v>0</v>
      </c>
      <c r="CN91" s="24">
        <f>КМС!CN91+ИГС!CN91+МАКС!CN91</f>
        <v>0</v>
      </c>
      <c r="CO91" s="25">
        <f>КМС!CO91+ИГС!CO91+МАКС!CO91</f>
        <v>290</v>
      </c>
      <c r="CP91" s="24">
        <f>КМС!CP91+ИГС!CP91+МАКС!CP91</f>
        <v>44575486.219999999</v>
      </c>
      <c r="CQ91" s="25">
        <f>КМС!CQ91+ИГС!CQ91+МАКС!CQ91</f>
        <v>0</v>
      </c>
      <c r="CR91" s="24">
        <f>КМС!CR91+ИГС!CR91+МАКС!CR91</f>
        <v>0</v>
      </c>
    </row>
    <row r="92" spans="1:96" x14ac:dyDescent="0.25">
      <c r="A92" s="6" t="s">
        <v>253</v>
      </c>
      <c r="B92" s="11" t="s">
        <v>50</v>
      </c>
      <c r="C92" s="28">
        <v>330373</v>
      </c>
      <c r="D92" s="29" t="s">
        <v>126</v>
      </c>
      <c r="E92" s="29" t="s">
        <v>129</v>
      </c>
      <c r="F92" s="31" t="s">
        <v>127</v>
      </c>
      <c r="G92" s="24">
        <f t="shared" si="94"/>
        <v>32298620.93</v>
      </c>
      <c r="H92" s="24">
        <f t="shared" si="95"/>
        <v>0</v>
      </c>
      <c r="I92" s="25">
        <f t="shared" si="93"/>
        <v>0</v>
      </c>
      <c r="J92" s="24">
        <f t="shared" si="96"/>
        <v>0</v>
      </c>
      <c r="K92" s="25">
        <f t="shared" si="97"/>
        <v>0</v>
      </c>
      <c r="L92" s="24">
        <f t="shared" si="98"/>
        <v>0</v>
      </c>
      <c r="M92" s="25">
        <f t="shared" si="99"/>
        <v>0</v>
      </c>
      <c r="N92" s="24">
        <f t="shared" si="100"/>
        <v>0</v>
      </c>
      <c r="O92" s="25">
        <f t="shared" si="101"/>
        <v>556</v>
      </c>
      <c r="P92" s="24">
        <f t="shared" si="102"/>
        <v>22573055.739999998</v>
      </c>
      <c r="Q92" s="25">
        <f t="shared" si="103"/>
        <v>158</v>
      </c>
      <c r="R92" s="24">
        <f t="shared" si="104"/>
        <v>9725565.1899999995</v>
      </c>
      <c r="S92" s="25">
        <f t="shared" si="105"/>
        <v>0</v>
      </c>
      <c r="T92" s="24">
        <f t="shared" si="106"/>
        <v>0</v>
      </c>
      <c r="U92" s="25">
        <f t="shared" si="107"/>
        <v>121</v>
      </c>
      <c r="V92" s="24">
        <f t="shared" si="108"/>
        <v>7650951</v>
      </c>
      <c r="W92" s="25">
        <f t="shared" si="109"/>
        <v>0</v>
      </c>
      <c r="X92" s="24">
        <f t="shared" si="110"/>
        <v>0</v>
      </c>
      <c r="Y92" s="24">
        <f t="shared" si="111"/>
        <v>9689586.2799999993</v>
      </c>
      <c r="Z92" s="24">
        <f t="shared" si="112"/>
        <v>0</v>
      </c>
      <c r="AA92" s="25">
        <f>КМС!AA92+ИГС!AA92+МАКС!AA92</f>
        <v>0</v>
      </c>
      <c r="AB92" s="24">
        <f>КМС!AB92+ИГС!AB92+МАКС!AB92</f>
        <v>0</v>
      </c>
      <c r="AC92" s="25">
        <f>КМС!AC92+ИГС!AC92+МАКС!AC92</f>
        <v>0</v>
      </c>
      <c r="AD92" s="24">
        <f>КМС!AD92+ИГС!AD92+МАКС!AD92</f>
        <v>0</v>
      </c>
      <c r="AE92" s="25">
        <f>КМС!AE92+ИГС!AE92+МАКС!AE92</f>
        <v>0</v>
      </c>
      <c r="AF92" s="24">
        <f>КМС!AF92+ИГС!AF92+МАКС!AF92</f>
        <v>0</v>
      </c>
      <c r="AG92" s="25">
        <f>КМС!AG92+ИГС!AG92+МАКС!AG92</f>
        <v>167</v>
      </c>
      <c r="AH92" s="24">
        <f>КМС!AH92+ИГС!AH92+МАКС!AH92</f>
        <v>6771916.7199999997</v>
      </c>
      <c r="AI92" s="25">
        <f>КМС!AI92+ИГС!AI92+МАКС!AI92</f>
        <v>47</v>
      </c>
      <c r="AJ92" s="24">
        <f>КМС!AJ92+ИГС!AJ92+МАКС!AJ92</f>
        <v>2917669.56</v>
      </c>
      <c r="AK92" s="25">
        <f>КМС!AK92+ИГС!AK92+МАКС!AK92</f>
        <v>0</v>
      </c>
      <c r="AL92" s="24">
        <f>КМС!AL92+ИГС!AL92+МАКС!AL92</f>
        <v>0</v>
      </c>
      <c r="AM92" s="25">
        <f>КМС!AM92+ИГС!AM92+МАКС!AM92</f>
        <v>37</v>
      </c>
      <c r="AN92" s="24">
        <f>КМС!AN92+ИГС!AN92+МАКС!AN92</f>
        <v>2295285.2999999998</v>
      </c>
      <c r="AO92" s="25">
        <f>КМС!AO92+ИГС!AO92+МАКС!AO92</f>
        <v>0</v>
      </c>
      <c r="AP92" s="24">
        <f>КМС!AP92+ИГС!AP92+МАКС!AP92</f>
        <v>0</v>
      </c>
      <c r="AQ92" s="24">
        <f t="shared" si="113"/>
        <v>6459724.2000000002</v>
      </c>
      <c r="AR92" s="24">
        <f t="shared" si="114"/>
        <v>0</v>
      </c>
      <c r="AS92" s="25">
        <f>КМС!AS92+ИГС!AS92+МАКС!AS92</f>
        <v>0</v>
      </c>
      <c r="AT92" s="24">
        <f>КМС!AT92+ИГС!AT92+МАКС!AT92</f>
        <v>0</v>
      </c>
      <c r="AU92" s="25">
        <f>КМС!AU92+ИГС!AU92+МАКС!AU92</f>
        <v>0</v>
      </c>
      <c r="AV92" s="24">
        <f>КМС!AV92+ИГС!AV92+МАКС!AV92</f>
        <v>0</v>
      </c>
      <c r="AW92" s="25">
        <f>КМС!AW92+ИГС!AW92+МАКС!AW92</f>
        <v>0</v>
      </c>
      <c r="AX92" s="24">
        <f>КМС!AX92+ИГС!AX92+МАКС!AX92</f>
        <v>0</v>
      </c>
      <c r="AY92" s="25">
        <f>КМС!AY92+ИГС!AY92+МАКС!AY92</f>
        <v>111</v>
      </c>
      <c r="AZ92" s="24">
        <f>КМС!AZ92+ИГС!AZ92+МАКС!AZ92</f>
        <v>4514611.16</v>
      </c>
      <c r="BA92" s="25">
        <f>КМС!BA92+ИГС!BA92+МАКС!BA92</f>
        <v>32</v>
      </c>
      <c r="BB92" s="24">
        <f>КМС!BB92+ИГС!BB92+МАКС!BB92</f>
        <v>1945113.04</v>
      </c>
      <c r="BC92" s="25">
        <f>КМС!BC92+ИГС!BC92+МАКС!BC92</f>
        <v>0</v>
      </c>
      <c r="BD92" s="24">
        <f>КМС!BD92+ИГС!BD92+МАКС!BD92</f>
        <v>0</v>
      </c>
      <c r="BE92" s="25">
        <f>КМС!BE92+ИГС!BE92+МАКС!BE92</f>
        <v>24</v>
      </c>
      <c r="BF92" s="24">
        <f>КМС!BF92+ИГС!BF92+МАКС!BF92</f>
        <v>1530190.2</v>
      </c>
      <c r="BG92" s="25">
        <f>КМС!BG92+ИГС!BG92+МАКС!BG92</f>
        <v>0</v>
      </c>
      <c r="BH92" s="24">
        <f>КМС!BH92+ИГС!BH92+МАКС!BH92</f>
        <v>0</v>
      </c>
      <c r="BI92" s="24">
        <f t="shared" si="115"/>
        <v>6459724.2000000002</v>
      </c>
      <c r="BJ92" s="24">
        <f t="shared" si="116"/>
        <v>0</v>
      </c>
      <c r="BK92" s="25">
        <f>КМС!BK92+ИГС!BK92+МАКС!BK92</f>
        <v>0</v>
      </c>
      <c r="BL92" s="24">
        <f>КМС!BL92+ИГС!BL92+МАКС!BL92</f>
        <v>0</v>
      </c>
      <c r="BM92" s="25">
        <f>КМС!BM92+ИГС!BM92+МАКС!BM92</f>
        <v>0</v>
      </c>
      <c r="BN92" s="24">
        <f>КМС!BN92+ИГС!BN92+МАКС!BN92</f>
        <v>0</v>
      </c>
      <c r="BO92" s="25">
        <f>КМС!BO92+ИГС!BO92+МАКС!BO92</f>
        <v>0</v>
      </c>
      <c r="BP92" s="24">
        <f>КМС!BP92+ИГС!BP92+МАКС!BP92</f>
        <v>0</v>
      </c>
      <c r="BQ92" s="25">
        <f>КМС!BQ92+ИГС!BQ92+МАКС!BQ92</f>
        <v>111</v>
      </c>
      <c r="BR92" s="24">
        <f>КМС!BR92+ИГС!BR92+МАКС!BR92</f>
        <v>4514611.16</v>
      </c>
      <c r="BS92" s="25">
        <f>КМС!BS92+ИГС!BS92+МАКС!BS92</f>
        <v>32</v>
      </c>
      <c r="BT92" s="24">
        <f>КМС!BT92+ИГС!BT92+МАКС!BT92</f>
        <v>1945113.04</v>
      </c>
      <c r="BU92" s="25">
        <f>КМС!BU92+ИГС!BU92+МАКС!BU92</f>
        <v>0</v>
      </c>
      <c r="BV92" s="24">
        <f>КМС!BV92+ИГС!BV92+МАКС!BV92</f>
        <v>0</v>
      </c>
      <c r="BW92" s="25">
        <f>КМС!BW92+ИГС!BW92+МАКС!BW92</f>
        <v>24</v>
      </c>
      <c r="BX92" s="24">
        <f>КМС!BX92+ИГС!BX92+МАКС!BX92</f>
        <v>1530190.2</v>
      </c>
      <c r="BY92" s="25">
        <f>КМС!BY92+ИГС!BY92+МАКС!BY92</f>
        <v>0</v>
      </c>
      <c r="BZ92" s="24">
        <f>КМС!BZ92+ИГС!BZ92+МАКС!BZ92</f>
        <v>0</v>
      </c>
      <c r="CA92" s="24">
        <f t="shared" si="117"/>
        <v>9689586.25</v>
      </c>
      <c r="CB92" s="24">
        <f t="shared" si="118"/>
        <v>0</v>
      </c>
      <c r="CC92" s="25">
        <f>КМС!CC92+ИГС!CC92+МАКС!CC92</f>
        <v>0</v>
      </c>
      <c r="CD92" s="24">
        <f>КМС!CD92+ИГС!CD92+МАКС!CD92</f>
        <v>0</v>
      </c>
      <c r="CE92" s="25">
        <f>КМС!CE92+ИГС!CE92+МАКС!CE92</f>
        <v>0</v>
      </c>
      <c r="CF92" s="24">
        <f>КМС!CF92+ИГС!CF92+МАКС!CF92</f>
        <v>0</v>
      </c>
      <c r="CG92" s="25">
        <f>КМС!CG92+ИГС!CG92+МАКС!CG92</f>
        <v>0</v>
      </c>
      <c r="CH92" s="24">
        <f>КМС!CH92+ИГС!CH92+МАКС!CH92</f>
        <v>0</v>
      </c>
      <c r="CI92" s="25">
        <f>КМС!CI92+ИГС!CI92+МАКС!CI92</f>
        <v>167</v>
      </c>
      <c r="CJ92" s="24">
        <f>КМС!CJ92+ИГС!CJ92+МАКС!CJ92</f>
        <v>6771916.7000000002</v>
      </c>
      <c r="CK92" s="25">
        <f>КМС!CK92+ИГС!CK92+МАКС!CK92</f>
        <v>47</v>
      </c>
      <c r="CL92" s="24">
        <f>КМС!CL92+ИГС!CL92+МАКС!CL92</f>
        <v>2917669.55</v>
      </c>
      <c r="CM92" s="25">
        <f>КМС!CM92+ИГС!CM92+МАКС!CM92</f>
        <v>0</v>
      </c>
      <c r="CN92" s="24">
        <f>КМС!CN92+ИГС!CN92+МАКС!CN92</f>
        <v>0</v>
      </c>
      <c r="CO92" s="25">
        <f>КМС!CO92+ИГС!CO92+МАКС!CO92</f>
        <v>36</v>
      </c>
      <c r="CP92" s="24">
        <f>КМС!CP92+ИГС!CP92+МАКС!CP92</f>
        <v>2295285.2999999998</v>
      </c>
      <c r="CQ92" s="25">
        <f>КМС!CQ92+ИГС!CQ92+МАКС!CQ92</f>
        <v>0</v>
      </c>
      <c r="CR92" s="24">
        <f>КМС!CR92+ИГС!CR92+МАКС!CR92</f>
        <v>0</v>
      </c>
    </row>
    <row r="93" spans="1:96" x14ac:dyDescent="0.25">
      <c r="A93" s="6" t="s">
        <v>254</v>
      </c>
      <c r="B93" s="8" t="s">
        <v>109</v>
      </c>
      <c r="C93" s="28">
        <v>330417</v>
      </c>
      <c r="D93" s="29" t="s">
        <v>126</v>
      </c>
      <c r="E93" s="29" t="s">
        <v>129</v>
      </c>
      <c r="F93" s="31" t="s">
        <v>127</v>
      </c>
      <c r="G93" s="24">
        <f t="shared" si="94"/>
        <v>49796604</v>
      </c>
      <c r="H93" s="24">
        <f t="shared" si="95"/>
        <v>49796604</v>
      </c>
      <c r="I93" s="25">
        <f t="shared" si="93"/>
        <v>0</v>
      </c>
      <c r="J93" s="24">
        <f t="shared" si="96"/>
        <v>0</v>
      </c>
      <c r="K93" s="25">
        <f t="shared" si="97"/>
        <v>0</v>
      </c>
      <c r="L93" s="24">
        <f t="shared" si="98"/>
        <v>0</v>
      </c>
      <c r="M93" s="25">
        <f t="shared" si="99"/>
        <v>552</v>
      </c>
      <c r="N93" s="24">
        <f t="shared" si="100"/>
        <v>49796604</v>
      </c>
      <c r="O93" s="25">
        <f t="shared" si="101"/>
        <v>0</v>
      </c>
      <c r="P93" s="24">
        <f t="shared" si="102"/>
        <v>0</v>
      </c>
      <c r="Q93" s="25">
        <f t="shared" si="103"/>
        <v>0</v>
      </c>
      <c r="R93" s="24">
        <f t="shared" si="104"/>
        <v>0</v>
      </c>
      <c r="S93" s="25">
        <f t="shared" si="105"/>
        <v>0</v>
      </c>
      <c r="T93" s="24">
        <f t="shared" si="106"/>
        <v>0</v>
      </c>
      <c r="U93" s="25">
        <f t="shared" si="107"/>
        <v>0</v>
      </c>
      <c r="V93" s="24">
        <f t="shared" si="108"/>
        <v>0</v>
      </c>
      <c r="W93" s="25">
        <f t="shared" si="109"/>
        <v>0</v>
      </c>
      <c r="X93" s="24">
        <f t="shared" si="110"/>
        <v>0</v>
      </c>
      <c r="Y93" s="24">
        <f t="shared" si="111"/>
        <v>14938981.189999999</v>
      </c>
      <c r="Z93" s="24">
        <f t="shared" si="112"/>
        <v>14938981.189999999</v>
      </c>
      <c r="AA93" s="25">
        <f>КМС!AA93+ИГС!AA93+МАКС!AA93</f>
        <v>0</v>
      </c>
      <c r="AB93" s="24">
        <f>КМС!AB93+ИГС!AB93+МАКС!AB93</f>
        <v>0</v>
      </c>
      <c r="AC93" s="25">
        <f>КМС!AC93+ИГС!AC93+МАКС!AC93</f>
        <v>0</v>
      </c>
      <c r="AD93" s="24">
        <f>КМС!AD93+ИГС!AD93+МАКС!AD93</f>
        <v>0</v>
      </c>
      <c r="AE93" s="25">
        <f>КМС!AE93+ИГС!AE93+МАКС!AE93</f>
        <v>166</v>
      </c>
      <c r="AF93" s="24">
        <f>КМС!AF93+ИГС!AF93+МАКС!AF93</f>
        <v>14938981.189999999</v>
      </c>
      <c r="AG93" s="25">
        <f>КМС!AG93+ИГС!AG93+МАКС!AG93</f>
        <v>0</v>
      </c>
      <c r="AH93" s="24">
        <f>КМС!AH93+ИГС!AH93+МАКС!AH93</f>
        <v>0</v>
      </c>
      <c r="AI93" s="25">
        <f>КМС!AI93+ИГС!AI93+МАКС!AI93</f>
        <v>0</v>
      </c>
      <c r="AJ93" s="24">
        <f>КМС!AJ93+ИГС!AJ93+МАКС!AJ93</f>
        <v>0</v>
      </c>
      <c r="AK93" s="25">
        <f>КМС!AK93+ИГС!AK93+МАКС!AK93</f>
        <v>0</v>
      </c>
      <c r="AL93" s="24">
        <f>КМС!AL93+ИГС!AL93+МАКС!AL93</f>
        <v>0</v>
      </c>
      <c r="AM93" s="25">
        <f>КМС!AM93+ИГС!AM93+МАКС!AM93</f>
        <v>0</v>
      </c>
      <c r="AN93" s="24">
        <f>КМС!AN93+ИГС!AN93+МАКС!AN93</f>
        <v>0</v>
      </c>
      <c r="AO93" s="25">
        <f>КМС!AO93+ИГС!AO93+МАКС!AO93</f>
        <v>0</v>
      </c>
      <c r="AP93" s="24">
        <f>КМС!AP93+ИГС!AP93+МАКС!AP93</f>
        <v>0</v>
      </c>
      <c r="AQ93" s="24">
        <f t="shared" si="113"/>
        <v>9959320.8100000005</v>
      </c>
      <c r="AR93" s="24">
        <f t="shared" si="114"/>
        <v>9959320.8100000005</v>
      </c>
      <c r="AS93" s="25">
        <f>КМС!AS93+ИГС!AS93+МАКС!AS93</f>
        <v>0</v>
      </c>
      <c r="AT93" s="24">
        <f>КМС!AT93+ИГС!AT93+МАКС!AT93</f>
        <v>0</v>
      </c>
      <c r="AU93" s="25">
        <f>КМС!AU93+ИГС!AU93+МАКС!AU93</f>
        <v>0</v>
      </c>
      <c r="AV93" s="24">
        <f>КМС!AV93+ИГС!AV93+МАКС!AV93</f>
        <v>0</v>
      </c>
      <c r="AW93" s="25">
        <f>КМС!AW93+ИГС!AW93+МАКС!AW93</f>
        <v>111</v>
      </c>
      <c r="AX93" s="24">
        <f>КМС!AX93+ИГС!AX93+МАКС!AX93</f>
        <v>9959320.8100000005</v>
      </c>
      <c r="AY93" s="25">
        <f>КМС!AY93+ИГС!AY93+МАКС!AY93</f>
        <v>0</v>
      </c>
      <c r="AZ93" s="24">
        <f>КМС!AZ93+ИГС!AZ93+МАКС!AZ93</f>
        <v>0</v>
      </c>
      <c r="BA93" s="25">
        <f>КМС!BA93+ИГС!BA93+МАКС!BA93</f>
        <v>0</v>
      </c>
      <c r="BB93" s="24">
        <f>КМС!BB93+ИГС!BB93+МАКС!BB93</f>
        <v>0</v>
      </c>
      <c r="BC93" s="25">
        <f>КМС!BC93+ИГС!BC93+МАКС!BC93</f>
        <v>0</v>
      </c>
      <c r="BD93" s="24">
        <f>КМС!BD93+ИГС!BD93+МАКС!BD93</f>
        <v>0</v>
      </c>
      <c r="BE93" s="25">
        <f>КМС!BE93+ИГС!BE93+МАКС!BE93</f>
        <v>0</v>
      </c>
      <c r="BF93" s="24">
        <f>КМС!BF93+ИГС!BF93+МАКС!BF93</f>
        <v>0</v>
      </c>
      <c r="BG93" s="25">
        <f>КМС!BG93+ИГС!BG93+МАКС!BG93</f>
        <v>0</v>
      </c>
      <c r="BH93" s="24">
        <f>КМС!BH93+ИГС!BH93+МАКС!BH93</f>
        <v>0</v>
      </c>
      <c r="BI93" s="24">
        <f t="shared" si="115"/>
        <v>9959320.8100000005</v>
      </c>
      <c r="BJ93" s="24">
        <f t="shared" si="116"/>
        <v>9959320.8100000005</v>
      </c>
      <c r="BK93" s="25">
        <f>КМС!BK93+ИГС!BK93+МАКС!BK93</f>
        <v>0</v>
      </c>
      <c r="BL93" s="24">
        <f>КМС!BL93+ИГС!BL93+МАКС!BL93</f>
        <v>0</v>
      </c>
      <c r="BM93" s="25">
        <f>КМС!BM93+ИГС!BM93+МАКС!BM93</f>
        <v>0</v>
      </c>
      <c r="BN93" s="24">
        <f>КМС!BN93+ИГС!BN93+МАКС!BN93</f>
        <v>0</v>
      </c>
      <c r="BO93" s="25">
        <f>КМС!BO93+ИГС!BO93+МАКС!BO93</f>
        <v>111</v>
      </c>
      <c r="BP93" s="24">
        <f>КМС!BP93+ИГС!BP93+МАКС!BP93</f>
        <v>9959320.8100000005</v>
      </c>
      <c r="BQ93" s="25">
        <f>КМС!BQ93+ИГС!BQ93+МАКС!BQ93</f>
        <v>0</v>
      </c>
      <c r="BR93" s="24">
        <f>КМС!BR93+ИГС!BR93+МАКС!BR93</f>
        <v>0</v>
      </c>
      <c r="BS93" s="25">
        <f>КМС!BS93+ИГС!BS93+МАКС!BS93</f>
        <v>0</v>
      </c>
      <c r="BT93" s="24">
        <f>КМС!BT93+ИГС!BT93+МАКС!BT93</f>
        <v>0</v>
      </c>
      <c r="BU93" s="25">
        <f>КМС!BU93+ИГС!BU93+МАКС!BU93</f>
        <v>0</v>
      </c>
      <c r="BV93" s="24">
        <f>КМС!BV93+ИГС!BV93+МАКС!BV93</f>
        <v>0</v>
      </c>
      <c r="BW93" s="25">
        <f>КМС!BW93+ИГС!BW93+МАКС!BW93</f>
        <v>0</v>
      </c>
      <c r="BX93" s="24">
        <f>КМС!BX93+ИГС!BX93+МАКС!BX93</f>
        <v>0</v>
      </c>
      <c r="BY93" s="25">
        <f>КМС!BY93+ИГС!BY93+МАКС!BY93</f>
        <v>0</v>
      </c>
      <c r="BZ93" s="24">
        <f>КМС!BZ93+ИГС!BZ93+МАКС!BZ93</f>
        <v>0</v>
      </c>
      <c r="CA93" s="24">
        <f t="shared" si="117"/>
        <v>14938981.189999999</v>
      </c>
      <c r="CB93" s="24">
        <f t="shared" si="118"/>
        <v>14938981.189999999</v>
      </c>
      <c r="CC93" s="25">
        <f>КМС!CC93+ИГС!CC93+МАКС!CC93</f>
        <v>0</v>
      </c>
      <c r="CD93" s="24">
        <f>КМС!CD93+ИГС!CD93+МАКС!CD93</f>
        <v>0</v>
      </c>
      <c r="CE93" s="25">
        <f>КМС!CE93+ИГС!CE93+МАКС!CE93</f>
        <v>0</v>
      </c>
      <c r="CF93" s="24">
        <f>КМС!CF93+ИГС!CF93+МАКС!CF93</f>
        <v>0</v>
      </c>
      <c r="CG93" s="25">
        <f>КМС!CG93+ИГС!CG93+МАКС!CG93</f>
        <v>164</v>
      </c>
      <c r="CH93" s="24">
        <f>КМС!CH93+ИГС!CH93+МАКС!CH93</f>
        <v>14938981.189999999</v>
      </c>
      <c r="CI93" s="25">
        <f>КМС!CI93+ИГС!CI93+МАКС!CI93</f>
        <v>0</v>
      </c>
      <c r="CJ93" s="24">
        <f>КМС!CJ93+ИГС!CJ93+МАКС!CJ93</f>
        <v>0</v>
      </c>
      <c r="CK93" s="25">
        <f>КМС!CK93+ИГС!CK93+МАКС!CK93</f>
        <v>0</v>
      </c>
      <c r="CL93" s="24">
        <f>КМС!CL93+ИГС!CL93+МАКС!CL93</f>
        <v>0</v>
      </c>
      <c r="CM93" s="25">
        <f>КМС!CM93+ИГС!CM93+МАКС!CM93</f>
        <v>0</v>
      </c>
      <c r="CN93" s="24">
        <f>КМС!CN93+ИГС!CN93+МАКС!CN93</f>
        <v>0</v>
      </c>
      <c r="CO93" s="25">
        <f>КМС!CO93+ИГС!CO93+МАКС!CO93</f>
        <v>0</v>
      </c>
      <c r="CP93" s="24">
        <f>КМС!CP93+ИГС!CP93+МАКС!CP93</f>
        <v>0</v>
      </c>
      <c r="CQ93" s="25">
        <f>КМС!CQ93+ИГС!CQ93+МАКС!CQ93</f>
        <v>0</v>
      </c>
      <c r="CR93" s="24">
        <f>КМС!CR93+ИГС!CR93+МАКС!CR93</f>
        <v>0</v>
      </c>
    </row>
    <row r="94" spans="1:96" x14ac:dyDescent="0.25">
      <c r="A94" s="6"/>
      <c r="B94" s="13" t="s">
        <v>51</v>
      </c>
      <c r="C94" s="28"/>
      <c r="D94" s="29"/>
      <c r="E94" s="29"/>
      <c r="F94" s="31"/>
      <c r="G94" s="24">
        <f t="shared" si="94"/>
        <v>0</v>
      </c>
      <c r="H94" s="24">
        <f t="shared" si="95"/>
        <v>0</v>
      </c>
      <c r="I94" s="25">
        <f t="shared" si="93"/>
        <v>0</v>
      </c>
      <c r="J94" s="24">
        <f t="shared" si="96"/>
        <v>0</v>
      </c>
      <c r="K94" s="25">
        <f t="shared" si="97"/>
        <v>0</v>
      </c>
      <c r="L94" s="24">
        <f t="shared" si="98"/>
        <v>0</v>
      </c>
      <c r="M94" s="25">
        <f t="shared" si="99"/>
        <v>0</v>
      </c>
      <c r="N94" s="24">
        <f t="shared" si="100"/>
        <v>0</v>
      </c>
      <c r="O94" s="25">
        <f t="shared" si="101"/>
        <v>0</v>
      </c>
      <c r="P94" s="24">
        <f t="shared" si="102"/>
        <v>0</v>
      </c>
      <c r="Q94" s="25">
        <f t="shared" si="103"/>
        <v>0</v>
      </c>
      <c r="R94" s="24">
        <f t="shared" si="104"/>
        <v>0</v>
      </c>
      <c r="S94" s="25">
        <f t="shared" si="105"/>
        <v>0</v>
      </c>
      <c r="T94" s="24">
        <f t="shared" si="106"/>
        <v>0</v>
      </c>
      <c r="U94" s="25">
        <f t="shared" si="107"/>
        <v>0</v>
      </c>
      <c r="V94" s="24">
        <f t="shared" si="108"/>
        <v>0</v>
      </c>
      <c r="W94" s="25">
        <f t="shared" si="109"/>
        <v>0</v>
      </c>
      <c r="X94" s="24">
        <f t="shared" si="110"/>
        <v>0</v>
      </c>
      <c r="Y94" s="24">
        <f t="shared" si="111"/>
        <v>0</v>
      </c>
      <c r="Z94" s="24">
        <f t="shared" si="112"/>
        <v>0</v>
      </c>
      <c r="AA94" s="25">
        <f>КМС!AA94+ИГС!AA94+МАКС!AA94</f>
        <v>0</v>
      </c>
      <c r="AB94" s="24">
        <f>КМС!AB94+ИГС!AB94+МАКС!AB94</f>
        <v>0</v>
      </c>
      <c r="AC94" s="25">
        <f>КМС!AC94+ИГС!AC94+МАКС!AC94</f>
        <v>0</v>
      </c>
      <c r="AD94" s="24">
        <f>КМС!AD94+ИГС!AD94+МАКС!AD94</f>
        <v>0</v>
      </c>
      <c r="AE94" s="25">
        <f>КМС!AE94+ИГС!AE94+МАКС!AE94</f>
        <v>0</v>
      </c>
      <c r="AF94" s="24">
        <f>КМС!AF94+ИГС!AF94+МАКС!AF94</f>
        <v>0</v>
      </c>
      <c r="AG94" s="25">
        <f>КМС!AG94+ИГС!AG94+МАКС!AG94</f>
        <v>0</v>
      </c>
      <c r="AH94" s="24">
        <f>КМС!AH94+ИГС!AH94+МАКС!AH94</f>
        <v>0</v>
      </c>
      <c r="AI94" s="25">
        <f>КМС!AI94+ИГС!AI94+МАКС!AI94</f>
        <v>0</v>
      </c>
      <c r="AJ94" s="24">
        <f>КМС!AJ94+ИГС!AJ94+МАКС!AJ94</f>
        <v>0</v>
      </c>
      <c r="AK94" s="25">
        <f>КМС!AK94+ИГС!AK94+МАКС!AK94</f>
        <v>0</v>
      </c>
      <c r="AL94" s="24">
        <f>КМС!AL94+ИГС!AL94+МАКС!AL94</f>
        <v>0</v>
      </c>
      <c r="AM94" s="25">
        <f>КМС!AM94+ИГС!AM94+МАКС!AM94</f>
        <v>0</v>
      </c>
      <c r="AN94" s="24">
        <f>КМС!AN94+ИГС!AN94+МАКС!AN94</f>
        <v>0</v>
      </c>
      <c r="AO94" s="25">
        <f>КМС!AO94+ИГС!AO94+МАКС!AO94</f>
        <v>0</v>
      </c>
      <c r="AP94" s="24">
        <f>КМС!AP94+ИГС!AP94+МАКС!AP94</f>
        <v>0</v>
      </c>
      <c r="AQ94" s="24">
        <f t="shared" si="113"/>
        <v>0</v>
      </c>
      <c r="AR94" s="24">
        <f t="shared" si="114"/>
        <v>0</v>
      </c>
      <c r="AS94" s="25">
        <f>КМС!AS94+ИГС!AS94+МАКС!AS94</f>
        <v>0</v>
      </c>
      <c r="AT94" s="24">
        <f>КМС!AT94+ИГС!AT94+МАКС!AT94</f>
        <v>0</v>
      </c>
      <c r="AU94" s="25">
        <f>КМС!AU94+ИГС!AU94+МАКС!AU94</f>
        <v>0</v>
      </c>
      <c r="AV94" s="24">
        <f>КМС!AV94+ИГС!AV94+МАКС!AV94</f>
        <v>0</v>
      </c>
      <c r="AW94" s="25">
        <f>КМС!AW94+ИГС!AW94+МАКС!AW94</f>
        <v>0</v>
      </c>
      <c r="AX94" s="24">
        <f>КМС!AX94+ИГС!AX94+МАКС!AX94</f>
        <v>0</v>
      </c>
      <c r="AY94" s="25">
        <f>КМС!AY94+ИГС!AY94+МАКС!AY94</f>
        <v>0</v>
      </c>
      <c r="AZ94" s="24">
        <f>КМС!AZ94+ИГС!AZ94+МАКС!AZ94</f>
        <v>0</v>
      </c>
      <c r="BA94" s="25">
        <f>КМС!BA94+ИГС!BA94+МАКС!BA94</f>
        <v>0</v>
      </c>
      <c r="BB94" s="24">
        <f>КМС!BB94+ИГС!BB94+МАКС!BB94</f>
        <v>0</v>
      </c>
      <c r="BC94" s="25">
        <f>КМС!BC94+ИГС!BC94+МАКС!BC94</f>
        <v>0</v>
      </c>
      <c r="BD94" s="24">
        <f>КМС!BD94+ИГС!BD94+МАКС!BD94</f>
        <v>0</v>
      </c>
      <c r="BE94" s="25">
        <f>КМС!BE94+ИГС!BE94+МАКС!BE94</f>
        <v>0</v>
      </c>
      <c r="BF94" s="24">
        <f>КМС!BF94+ИГС!BF94+МАКС!BF94</f>
        <v>0</v>
      </c>
      <c r="BG94" s="25">
        <f>КМС!BG94+ИГС!BG94+МАКС!BG94</f>
        <v>0</v>
      </c>
      <c r="BH94" s="24">
        <f>КМС!BH94+ИГС!BH94+МАКС!BH94</f>
        <v>0</v>
      </c>
      <c r="BI94" s="24">
        <f t="shared" si="115"/>
        <v>0</v>
      </c>
      <c r="BJ94" s="24">
        <f t="shared" si="116"/>
        <v>0</v>
      </c>
      <c r="BK94" s="25">
        <f>КМС!BK94+ИГС!BK94+МАКС!BK94</f>
        <v>0</v>
      </c>
      <c r="BL94" s="24">
        <f>КМС!BL94+ИГС!BL94+МАКС!BL94</f>
        <v>0</v>
      </c>
      <c r="BM94" s="25">
        <f>КМС!BM94+ИГС!BM94+МАКС!BM94</f>
        <v>0</v>
      </c>
      <c r="BN94" s="24">
        <f>КМС!BN94+ИГС!BN94+МАКС!BN94</f>
        <v>0</v>
      </c>
      <c r="BO94" s="25">
        <f>КМС!BO94+ИГС!BO94+МАКС!BO94</f>
        <v>0</v>
      </c>
      <c r="BP94" s="24">
        <f>КМС!BP94+ИГС!BP94+МАКС!BP94</f>
        <v>0</v>
      </c>
      <c r="BQ94" s="25">
        <f>КМС!BQ94+ИГС!BQ94+МАКС!BQ94</f>
        <v>0</v>
      </c>
      <c r="BR94" s="24">
        <f>КМС!BR94+ИГС!BR94+МАКС!BR94</f>
        <v>0</v>
      </c>
      <c r="BS94" s="25">
        <f>КМС!BS94+ИГС!BS94+МАКС!BS94</f>
        <v>0</v>
      </c>
      <c r="BT94" s="24">
        <f>КМС!BT94+ИГС!BT94+МАКС!BT94</f>
        <v>0</v>
      </c>
      <c r="BU94" s="25">
        <f>КМС!BU94+ИГС!BU94+МАКС!BU94</f>
        <v>0</v>
      </c>
      <c r="BV94" s="24">
        <f>КМС!BV94+ИГС!BV94+МАКС!BV94</f>
        <v>0</v>
      </c>
      <c r="BW94" s="25">
        <f>КМС!BW94+ИГС!BW94+МАКС!BW94</f>
        <v>0</v>
      </c>
      <c r="BX94" s="24">
        <f>КМС!BX94+ИГС!BX94+МАКС!BX94</f>
        <v>0</v>
      </c>
      <c r="BY94" s="25">
        <f>КМС!BY94+ИГС!BY94+МАКС!BY94</f>
        <v>0</v>
      </c>
      <c r="BZ94" s="24">
        <f>КМС!BZ94+ИГС!BZ94+МАКС!BZ94</f>
        <v>0</v>
      </c>
      <c r="CA94" s="24">
        <f t="shared" si="117"/>
        <v>0</v>
      </c>
      <c r="CB94" s="24">
        <f t="shared" si="118"/>
        <v>0</v>
      </c>
      <c r="CC94" s="25">
        <f>КМС!CC94+ИГС!CC94+МАКС!CC94</f>
        <v>0</v>
      </c>
      <c r="CD94" s="24">
        <f>КМС!CD94+ИГС!CD94+МАКС!CD94</f>
        <v>0</v>
      </c>
      <c r="CE94" s="25">
        <f>КМС!CE94+ИГС!CE94+МАКС!CE94</f>
        <v>0</v>
      </c>
      <c r="CF94" s="24">
        <f>КМС!CF94+ИГС!CF94+МАКС!CF94</f>
        <v>0</v>
      </c>
      <c r="CG94" s="25">
        <f>КМС!CG94+ИГС!CG94+МАКС!CG94</f>
        <v>0</v>
      </c>
      <c r="CH94" s="24">
        <f>КМС!CH94+ИГС!CH94+МАКС!CH94</f>
        <v>0</v>
      </c>
      <c r="CI94" s="25">
        <f>КМС!CI94+ИГС!CI94+МАКС!CI94</f>
        <v>0</v>
      </c>
      <c r="CJ94" s="24">
        <f>КМС!CJ94+ИГС!CJ94+МАКС!CJ94</f>
        <v>0</v>
      </c>
      <c r="CK94" s="25">
        <f>КМС!CK94+ИГС!CK94+МАКС!CK94</f>
        <v>0</v>
      </c>
      <c r="CL94" s="24">
        <f>КМС!CL94+ИГС!CL94+МАКС!CL94</f>
        <v>0</v>
      </c>
      <c r="CM94" s="25">
        <f>КМС!CM94+ИГС!CM94+МАКС!CM94</f>
        <v>0</v>
      </c>
      <c r="CN94" s="24">
        <f>КМС!CN94+ИГС!CN94+МАКС!CN94</f>
        <v>0</v>
      </c>
      <c r="CO94" s="25">
        <f>КМС!CO94+ИГС!CO94+МАКС!CO94</f>
        <v>0</v>
      </c>
      <c r="CP94" s="24">
        <f>КМС!CP94+ИГС!CP94+МАКС!CP94</f>
        <v>0</v>
      </c>
      <c r="CQ94" s="25">
        <f>КМС!CQ94+ИГС!CQ94+МАКС!CQ94</f>
        <v>0</v>
      </c>
      <c r="CR94" s="24">
        <f>КМС!CR94+ИГС!CR94+МАКС!CR94</f>
        <v>0</v>
      </c>
    </row>
    <row r="95" spans="1:96" x14ac:dyDescent="0.25">
      <c r="A95" s="6" t="s">
        <v>255</v>
      </c>
      <c r="B95" s="8" t="s">
        <v>52</v>
      </c>
      <c r="C95" s="28">
        <v>330054</v>
      </c>
      <c r="D95" s="29" t="s">
        <v>142</v>
      </c>
      <c r="E95" s="29" t="s">
        <v>123</v>
      </c>
      <c r="F95" s="31" t="s">
        <v>143</v>
      </c>
      <c r="G95" s="24">
        <f t="shared" si="94"/>
        <v>297038681.48000002</v>
      </c>
      <c r="H95" s="24">
        <f t="shared" si="95"/>
        <v>154476781.03</v>
      </c>
      <c r="I95" s="25">
        <f t="shared" si="93"/>
        <v>97213</v>
      </c>
      <c r="J95" s="24">
        <f t="shared" si="96"/>
        <v>71736258.010000005</v>
      </c>
      <c r="K95" s="25">
        <f t="shared" si="97"/>
        <v>39048</v>
      </c>
      <c r="L95" s="24">
        <f t="shared" si="98"/>
        <v>24429916.239999998</v>
      </c>
      <c r="M95" s="25">
        <f t="shared" si="99"/>
        <v>72128</v>
      </c>
      <c r="N95" s="24">
        <f t="shared" si="100"/>
        <v>58310606.780000001</v>
      </c>
      <c r="O95" s="25">
        <f t="shared" si="101"/>
        <v>1404</v>
      </c>
      <c r="P95" s="24">
        <f t="shared" si="102"/>
        <v>14604647.609999999</v>
      </c>
      <c r="Q95" s="25">
        <f t="shared" si="103"/>
        <v>5105</v>
      </c>
      <c r="R95" s="24">
        <f t="shared" si="104"/>
        <v>103003277.68000001</v>
      </c>
      <c r="S95" s="25">
        <f t="shared" si="105"/>
        <v>0</v>
      </c>
      <c r="T95" s="24">
        <f t="shared" si="106"/>
        <v>0</v>
      </c>
      <c r="U95" s="25">
        <f t="shared" si="107"/>
        <v>0</v>
      </c>
      <c r="V95" s="24">
        <f t="shared" si="108"/>
        <v>0</v>
      </c>
      <c r="W95" s="25">
        <f t="shared" si="109"/>
        <v>15072</v>
      </c>
      <c r="X95" s="24">
        <f t="shared" si="110"/>
        <v>24953975.16</v>
      </c>
      <c r="Y95" s="24">
        <f t="shared" si="111"/>
        <v>82006677.109999999</v>
      </c>
      <c r="Z95" s="24">
        <f t="shared" si="112"/>
        <v>40463450.869999997</v>
      </c>
      <c r="AA95" s="25">
        <f>КМС!AA95+ИГС!AA95+МАКС!AA95</f>
        <v>26652</v>
      </c>
      <c r="AB95" s="24">
        <f>КМС!AB95+ИГС!AB95+МАКС!AB95</f>
        <v>18076571.149999999</v>
      </c>
      <c r="AC95" s="25">
        <f>КМС!AC95+ИГС!AC95+МАКС!AC95</f>
        <v>10705</v>
      </c>
      <c r="AD95" s="24">
        <f>КМС!AD95+ИГС!AD95+МАКС!AD95</f>
        <v>7328974.8700000001</v>
      </c>
      <c r="AE95" s="25">
        <f>КМС!AE95+ИГС!AE95+МАКС!AE95</f>
        <v>21638</v>
      </c>
      <c r="AF95" s="24">
        <f>КМС!AF95+ИГС!AF95+МАКС!AF95</f>
        <v>15057904.85</v>
      </c>
      <c r="AG95" s="25">
        <f>КМС!AG95+ИГС!AG95+МАКС!AG95</f>
        <v>422</v>
      </c>
      <c r="AH95" s="24">
        <f>КМС!AH95+ИГС!AH95+МАКС!AH95</f>
        <v>4391617.54</v>
      </c>
      <c r="AI95" s="25">
        <f>КМС!AI95+ИГС!AI95+МАКС!AI95</f>
        <v>1531</v>
      </c>
      <c r="AJ95" s="24">
        <f>КМС!AJ95+ИГС!AJ95+МАКС!AJ95</f>
        <v>30900983.300000001</v>
      </c>
      <c r="AK95" s="25">
        <f>КМС!AK95+ИГС!AK95+МАКС!AK95</f>
        <v>0</v>
      </c>
      <c r="AL95" s="24">
        <f>КМС!AL95+ИГС!AL95+МАКС!AL95</f>
        <v>0</v>
      </c>
      <c r="AM95" s="25">
        <f>КМС!AM95+ИГС!AM95+МАКС!AM95</f>
        <v>0</v>
      </c>
      <c r="AN95" s="24">
        <f>КМС!AN95+ИГС!AN95+МАКС!AN95</f>
        <v>0</v>
      </c>
      <c r="AO95" s="25">
        <f>КМС!AO95+ИГС!AO95+МАКС!AO95</f>
        <v>3768</v>
      </c>
      <c r="AP95" s="24">
        <f>КМС!AP95+ИГС!AP95+МАКС!AP95</f>
        <v>6250625.4000000004</v>
      </c>
      <c r="AQ95" s="24">
        <f t="shared" si="113"/>
        <v>66544229.189999998</v>
      </c>
      <c r="AR95" s="24">
        <f t="shared" si="114"/>
        <v>36774939.670000002</v>
      </c>
      <c r="AS95" s="25">
        <f>КМС!AS95+ИГС!AS95+МАКС!AS95</f>
        <v>19443</v>
      </c>
      <c r="AT95" s="24">
        <f>КМС!AT95+ИГС!AT95+МАКС!AT95</f>
        <v>17791557.870000001</v>
      </c>
      <c r="AU95" s="25">
        <f>КМС!AU95+ИГС!AU95+МАКС!AU95</f>
        <v>8819</v>
      </c>
      <c r="AV95" s="24">
        <f>КМС!AV95+ИГС!AV95+МАКС!AV95</f>
        <v>4885983.25</v>
      </c>
      <c r="AW95" s="25">
        <f>КМС!AW95+ИГС!AW95+МАКС!AW95</f>
        <v>14426</v>
      </c>
      <c r="AX95" s="24">
        <f>КМС!AX95+ИГС!AX95+МАКС!AX95</f>
        <v>14097398.550000001</v>
      </c>
      <c r="AY95" s="25">
        <f>КМС!AY95+ИГС!AY95+МАКС!AY95</f>
        <v>281</v>
      </c>
      <c r="AZ95" s="24">
        <f>КМС!AZ95+ИГС!AZ95+МАКС!AZ95</f>
        <v>2918008.59</v>
      </c>
      <c r="BA95" s="25">
        <f>КМС!BA95+ИГС!BA95+МАКС!BA95</f>
        <v>1021</v>
      </c>
      <c r="BB95" s="24">
        <f>КМС!BB95+ИГС!BB95+МАКС!BB95</f>
        <v>20600655.530000001</v>
      </c>
      <c r="BC95" s="25">
        <f>КМС!BC95+ИГС!BC95+МАКС!BC95</f>
        <v>0</v>
      </c>
      <c r="BD95" s="24">
        <f>КМС!BD95+ИГС!BD95+МАКС!BD95</f>
        <v>0</v>
      </c>
      <c r="BE95" s="25">
        <f>КМС!BE95+ИГС!BE95+МАКС!BE95</f>
        <v>0</v>
      </c>
      <c r="BF95" s="24">
        <f>КМС!BF95+ИГС!BF95+МАКС!BF95</f>
        <v>0</v>
      </c>
      <c r="BG95" s="25">
        <f>КМС!BG95+ИГС!BG95+МАКС!BG95</f>
        <v>3768</v>
      </c>
      <c r="BH95" s="24">
        <f>КМС!BH95+ИГС!BH95+МАКС!BH95</f>
        <v>6250625.4000000004</v>
      </c>
      <c r="BI95" s="24">
        <f t="shared" si="115"/>
        <v>66544229.189999998</v>
      </c>
      <c r="BJ95" s="24">
        <f t="shared" si="116"/>
        <v>36774939.670000002</v>
      </c>
      <c r="BK95" s="25">
        <f>КМС!BK95+ИГС!BK95+МАКС!BK95</f>
        <v>19443</v>
      </c>
      <c r="BL95" s="24">
        <f>КМС!BL95+ИГС!BL95+МАКС!BL95</f>
        <v>17791557.870000001</v>
      </c>
      <c r="BM95" s="25">
        <f>КМС!BM95+ИГС!BM95+МАКС!BM95</f>
        <v>8819</v>
      </c>
      <c r="BN95" s="24">
        <f>КМС!BN95+ИГС!BN95+МАКС!BN95</f>
        <v>4885983.25</v>
      </c>
      <c r="BO95" s="25">
        <f>КМС!BO95+ИГС!BO95+МАКС!BO95</f>
        <v>14426</v>
      </c>
      <c r="BP95" s="24">
        <f>КМС!BP95+ИГС!BP95+МАКС!BP95</f>
        <v>14097398.550000001</v>
      </c>
      <c r="BQ95" s="25">
        <f>КМС!BQ95+ИГС!BQ95+МАКС!BQ95</f>
        <v>281</v>
      </c>
      <c r="BR95" s="24">
        <f>КМС!BR95+ИГС!BR95+МАКС!BR95</f>
        <v>2918008.59</v>
      </c>
      <c r="BS95" s="25">
        <f>КМС!BS95+ИГС!BS95+МАКС!BS95</f>
        <v>1021</v>
      </c>
      <c r="BT95" s="24">
        <f>КМС!BT95+ИГС!BT95+МАКС!BT95</f>
        <v>20600655.530000001</v>
      </c>
      <c r="BU95" s="25">
        <f>КМС!BU95+ИГС!BU95+МАКС!BU95</f>
        <v>0</v>
      </c>
      <c r="BV95" s="24">
        <f>КМС!BV95+ИГС!BV95+МАКС!BV95</f>
        <v>0</v>
      </c>
      <c r="BW95" s="25">
        <f>КМС!BW95+ИГС!BW95+МАКС!BW95</f>
        <v>0</v>
      </c>
      <c r="BX95" s="24">
        <f>КМС!BX95+ИГС!BX95+МАКС!BX95</f>
        <v>0</v>
      </c>
      <c r="BY95" s="25">
        <f>КМС!BY95+ИГС!BY95+МАКС!BY95</f>
        <v>3767</v>
      </c>
      <c r="BZ95" s="24">
        <f>КМС!BZ95+ИГС!BZ95+МАКС!BZ95</f>
        <v>6250625.4000000004</v>
      </c>
      <c r="CA95" s="24">
        <f t="shared" si="117"/>
        <v>81943545.989999995</v>
      </c>
      <c r="CB95" s="24">
        <f t="shared" si="118"/>
        <v>40463450.82</v>
      </c>
      <c r="CC95" s="25">
        <f>КМС!CC95+ИГС!CC95+МАКС!CC95</f>
        <v>31675</v>
      </c>
      <c r="CD95" s="24">
        <f>КМС!CD95+ИГС!CD95+МАКС!CD95</f>
        <v>18076571.120000001</v>
      </c>
      <c r="CE95" s="25">
        <f>КМС!CE95+ИГС!CE95+МАКС!CE95</f>
        <v>10705</v>
      </c>
      <c r="CF95" s="24">
        <f>КМС!CF95+ИГС!CF95+МАКС!CF95</f>
        <v>7328974.8700000001</v>
      </c>
      <c r="CG95" s="25">
        <f>КМС!CG95+ИГС!CG95+МАКС!CG95</f>
        <v>21638</v>
      </c>
      <c r="CH95" s="24">
        <f>КМС!CH95+ИГС!CH95+МАКС!CH95</f>
        <v>15057904.83</v>
      </c>
      <c r="CI95" s="25">
        <f>КМС!CI95+ИГС!CI95+МАКС!CI95</f>
        <v>420</v>
      </c>
      <c r="CJ95" s="24">
        <f>КМС!CJ95+ИГС!CJ95+МАКС!CJ95</f>
        <v>4377012.8899999997</v>
      </c>
      <c r="CK95" s="25">
        <f>КМС!CK95+ИГС!CK95+МАКС!CK95</f>
        <v>1532</v>
      </c>
      <c r="CL95" s="24">
        <f>КМС!CL95+ИГС!CL95+МАКС!CL95</f>
        <v>30900983.32</v>
      </c>
      <c r="CM95" s="25">
        <f>КМС!CM95+ИГС!CM95+МАКС!CM95</f>
        <v>0</v>
      </c>
      <c r="CN95" s="24">
        <f>КМС!CN95+ИГС!CN95+МАКС!CN95</f>
        <v>0</v>
      </c>
      <c r="CO95" s="25">
        <f>КМС!CO95+ИГС!CO95+МАКС!CO95</f>
        <v>0</v>
      </c>
      <c r="CP95" s="24">
        <f>КМС!CP95+ИГС!CP95+МАКС!CP95</f>
        <v>0</v>
      </c>
      <c r="CQ95" s="25">
        <f>КМС!CQ95+ИГС!CQ95+МАКС!CQ95</f>
        <v>3769</v>
      </c>
      <c r="CR95" s="24">
        <f>КМС!CR95+ИГС!CR95+МАКС!CR95</f>
        <v>6202098.96</v>
      </c>
    </row>
    <row r="96" spans="1:96" x14ac:dyDescent="0.25">
      <c r="A96" s="6" t="s">
        <v>256</v>
      </c>
      <c r="B96" s="8" t="s">
        <v>53</v>
      </c>
      <c r="C96" s="28">
        <v>330238</v>
      </c>
      <c r="D96" s="29" t="s">
        <v>142</v>
      </c>
      <c r="E96" s="29" t="s">
        <v>123</v>
      </c>
      <c r="F96" s="31" t="s">
        <v>143</v>
      </c>
      <c r="G96" s="24">
        <f t="shared" si="94"/>
        <v>16677948.609999999</v>
      </c>
      <c r="H96" s="24">
        <f t="shared" si="95"/>
        <v>16677948.609999999</v>
      </c>
      <c r="I96" s="25">
        <f t="shared" si="93"/>
        <v>10795</v>
      </c>
      <c r="J96" s="24">
        <f t="shared" si="96"/>
        <v>5058968.8</v>
      </c>
      <c r="K96" s="25">
        <f t="shared" si="97"/>
        <v>3229</v>
      </c>
      <c r="L96" s="24">
        <f t="shared" si="98"/>
        <v>1853717.24</v>
      </c>
      <c r="M96" s="25">
        <f t="shared" si="99"/>
        <v>8867</v>
      </c>
      <c r="N96" s="24">
        <f t="shared" si="100"/>
        <v>9765262.5700000003</v>
      </c>
      <c r="O96" s="25">
        <f t="shared" si="101"/>
        <v>0</v>
      </c>
      <c r="P96" s="24">
        <f t="shared" si="102"/>
        <v>0</v>
      </c>
      <c r="Q96" s="25">
        <f t="shared" si="103"/>
        <v>0</v>
      </c>
      <c r="R96" s="24">
        <f t="shared" si="104"/>
        <v>0</v>
      </c>
      <c r="S96" s="25">
        <f t="shared" si="105"/>
        <v>0</v>
      </c>
      <c r="T96" s="24">
        <f t="shared" si="106"/>
        <v>0</v>
      </c>
      <c r="U96" s="25">
        <f t="shared" si="107"/>
        <v>0</v>
      </c>
      <c r="V96" s="24">
        <f t="shared" si="108"/>
        <v>0</v>
      </c>
      <c r="W96" s="25">
        <f t="shared" si="109"/>
        <v>0</v>
      </c>
      <c r="X96" s="24">
        <f t="shared" si="110"/>
        <v>0</v>
      </c>
      <c r="Y96" s="24">
        <f t="shared" si="111"/>
        <v>5003384.58</v>
      </c>
      <c r="Z96" s="24">
        <f t="shared" si="112"/>
        <v>5003384.58</v>
      </c>
      <c r="AA96" s="25">
        <f>КМС!AA96+ИГС!AA96+МАКС!AA96</f>
        <v>2957</v>
      </c>
      <c r="AB96" s="24">
        <f>КМС!AB96+ИГС!AB96+МАКС!AB96</f>
        <v>1517690.64</v>
      </c>
      <c r="AC96" s="25">
        <f>КМС!AC96+ИГС!AC96+МАКС!AC96</f>
        <v>885</v>
      </c>
      <c r="AD96" s="24">
        <f>КМС!AD96+ИГС!AD96+МАКС!AD96</f>
        <v>556115.17000000004</v>
      </c>
      <c r="AE96" s="25">
        <f>КМС!AE96+ИГС!AE96+МАКС!AE96</f>
        <v>2660</v>
      </c>
      <c r="AF96" s="24">
        <f>КМС!AF96+ИГС!AF96+МАКС!AF96</f>
        <v>2929578.77</v>
      </c>
      <c r="AG96" s="25">
        <f>КМС!AG96+ИГС!AG96+МАКС!AG96</f>
        <v>0</v>
      </c>
      <c r="AH96" s="24">
        <f>КМС!AH96+ИГС!AH96+МАКС!AH96</f>
        <v>0</v>
      </c>
      <c r="AI96" s="25">
        <f>КМС!AI96+ИГС!AI96+МАКС!AI96</f>
        <v>0</v>
      </c>
      <c r="AJ96" s="24">
        <f>КМС!AJ96+ИГС!AJ96+МАКС!AJ96</f>
        <v>0</v>
      </c>
      <c r="AK96" s="25">
        <f>КМС!AK96+ИГС!AK96+МАКС!AK96</f>
        <v>0</v>
      </c>
      <c r="AL96" s="24">
        <f>КМС!AL96+ИГС!AL96+МАКС!AL96</f>
        <v>0</v>
      </c>
      <c r="AM96" s="25">
        <f>КМС!AM96+ИГС!AM96+МАКС!AM96</f>
        <v>0</v>
      </c>
      <c r="AN96" s="24">
        <f>КМС!AN96+ИГС!AN96+МАКС!AN96</f>
        <v>0</v>
      </c>
      <c r="AO96" s="25">
        <f>КМС!AO96+ИГС!AO96+МАКС!AO96</f>
        <v>0</v>
      </c>
      <c r="AP96" s="24">
        <f>КМС!AP96+ИГС!AP96+МАКС!AP96</f>
        <v>0</v>
      </c>
      <c r="AQ96" s="24">
        <f t="shared" si="113"/>
        <v>3335589.72</v>
      </c>
      <c r="AR96" s="24">
        <f t="shared" si="114"/>
        <v>3335589.72</v>
      </c>
      <c r="AS96" s="25">
        <f>КМС!AS96+ИГС!AS96+МАКС!AS96</f>
        <v>2159</v>
      </c>
      <c r="AT96" s="24">
        <f>КМС!AT96+ИГС!AT96+МАКС!AT96</f>
        <v>1011793.76</v>
      </c>
      <c r="AU96" s="25">
        <f>КМС!AU96+ИГС!AU96+МАКС!AU96</f>
        <v>731</v>
      </c>
      <c r="AV96" s="24">
        <f>КМС!AV96+ИГС!AV96+МАКС!AV96</f>
        <v>370743.45</v>
      </c>
      <c r="AW96" s="25">
        <f>КМС!AW96+ИГС!AW96+МАКС!AW96</f>
        <v>1774</v>
      </c>
      <c r="AX96" s="24">
        <f>КМС!AX96+ИГС!AX96+МАКС!AX96</f>
        <v>1953052.51</v>
      </c>
      <c r="AY96" s="25">
        <f>КМС!AY96+ИГС!AY96+МАКС!AY96</f>
        <v>0</v>
      </c>
      <c r="AZ96" s="24">
        <f>КМС!AZ96+ИГС!AZ96+МАКС!AZ96</f>
        <v>0</v>
      </c>
      <c r="BA96" s="25">
        <f>КМС!BA96+ИГС!BA96+МАКС!BA96</f>
        <v>0</v>
      </c>
      <c r="BB96" s="24">
        <f>КМС!BB96+ИГС!BB96+МАКС!BB96</f>
        <v>0</v>
      </c>
      <c r="BC96" s="25">
        <f>КМС!BC96+ИГС!BC96+МАКС!BC96</f>
        <v>0</v>
      </c>
      <c r="BD96" s="24">
        <f>КМС!BD96+ИГС!BD96+МАКС!BD96</f>
        <v>0</v>
      </c>
      <c r="BE96" s="25">
        <f>КМС!BE96+ИГС!BE96+МАКС!BE96</f>
        <v>0</v>
      </c>
      <c r="BF96" s="24">
        <f>КМС!BF96+ИГС!BF96+МАКС!BF96</f>
        <v>0</v>
      </c>
      <c r="BG96" s="25">
        <f>КМС!BG96+ИГС!BG96+МАКС!BG96</f>
        <v>0</v>
      </c>
      <c r="BH96" s="24">
        <f>КМС!BH96+ИГС!BH96+МАКС!BH96</f>
        <v>0</v>
      </c>
      <c r="BI96" s="24">
        <f t="shared" si="115"/>
        <v>3335589.72</v>
      </c>
      <c r="BJ96" s="24">
        <f t="shared" si="116"/>
        <v>3335589.72</v>
      </c>
      <c r="BK96" s="25">
        <f>КМС!BK96+ИГС!BK96+МАКС!BK96</f>
        <v>2159</v>
      </c>
      <c r="BL96" s="24">
        <f>КМС!BL96+ИГС!BL96+МАКС!BL96</f>
        <v>1011793.76</v>
      </c>
      <c r="BM96" s="25">
        <f>КМС!BM96+ИГС!BM96+МАКС!BM96</f>
        <v>731</v>
      </c>
      <c r="BN96" s="24">
        <f>КМС!BN96+ИГС!BN96+МАКС!BN96</f>
        <v>370743.45</v>
      </c>
      <c r="BO96" s="25">
        <f>КМС!BO96+ИГС!BO96+МАКС!BO96</f>
        <v>1774</v>
      </c>
      <c r="BP96" s="24">
        <f>КМС!BP96+ИГС!BP96+МАКС!BP96</f>
        <v>1953052.51</v>
      </c>
      <c r="BQ96" s="25">
        <f>КМС!BQ96+ИГС!BQ96+МАКС!BQ96</f>
        <v>0</v>
      </c>
      <c r="BR96" s="24">
        <f>КМС!BR96+ИГС!BR96+МАКС!BR96</f>
        <v>0</v>
      </c>
      <c r="BS96" s="25">
        <f>КМС!BS96+ИГС!BS96+МАКС!BS96</f>
        <v>0</v>
      </c>
      <c r="BT96" s="24">
        <f>КМС!BT96+ИГС!BT96+МАКС!BT96</f>
        <v>0</v>
      </c>
      <c r="BU96" s="25">
        <f>КМС!BU96+ИГС!BU96+МАКС!BU96</f>
        <v>0</v>
      </c>
      <c r="BV96" s="24">
        <f>КМС!BV96+ИГС!BV96+МАКС!BV96</f>
        <v>0</v>
      </c>
      <c r="BW96" s="25">
        <f>КМС!BW96+ИГС!BW96+МАКС!BW96</f>
        <v>0</v>
      </c>
      <c r="BX96" s="24">
        <f>КМС!BX96+ИГС!BX96+МАКС!BX96</f>
        <v>0</v>
      </c>
      <c r="BY96" s="25">
        <f>КМС!BY96+ИГС!BY96+МАКС!BY96</f>
        <v>0</v>
      </c>
      <c r="BZ96" s="24">
        <f>КМС!BZ96+ИГС!BZ96+МАКС!BZ96</f>
        <v>0</v>
      </c>
      <c r="CA96" s="24">
        <f t="shared" si="117"/>
        <v>5003384.59</v>
      </c>
      <c r="CB96" s="24">
        <f t="shared" si="118"/>
        <v>5003384.59</v>
      </c>
      <c r="CC96" s="25">
        <f>КМС!CC96+ИГС!CC96+МАКС!CC96</f>
        <v>3520</v>
      </c>
      <c r="CD96" s="24">
        <f>КМС!CD96+ИГС!CD96+МАКС!CD96</f>
        <v>1517690.64</v>
      </c>
      <c r="CE96" s="25">
        <f>КМС!CE96+ИГС!CE96+МАКС!CE96</f>
        <v>882</v>
      </c>
      <c r="CF96" s="24">
        <f>КМС!CF96+ИГС!CF96+МАКС!CF96</f>
        <v>556115.17000000004</v>
      </c>
      <c r="CG96" s="25">
        <f>КМС!CG96+ИГС!CG96+МАКС!CG96</f>
        <v>2659</v>
      </c>
      <c r="CH96" s="24">
        <f>КМС!CH96+ИГС!CH96+МАКС!CH96</f>
        <v>2929578.78</v>
      </c>
      <c r="CI96" s="25">
        <f>КМС!CI96+ИГС!CI96+МАКС!CI96</f>
        <v>0</v>
      </c>
      <c r="CJ96" s="24">
        <f>КМС!CJ96+ИГС!CJ96+МАКС!CJ96</f>
        <v>0</v>
      </c>
      <c r="CK96" s="25">
        <f>КМС!CK96+ИГС!CK96+МАКС!CK96</f>
        <v>0</v>
      </c>
      <c r="CL96" s="24">
        <f>КМС!CL96+ИГС!CL96+МАКС!CL96</f>
        <v>0</v>
      </c>
      <c r="CM96" s="25">
        <f>КМС!CM96+ИГС!CM96+МАКС!CM96</f>
        <v>0</v>
      </c>
      <c r="CN96" s="24">
        <f>КМС!CN96+ИГС!CN96+МАКС!CN96</f>
        <v>0</v>
      </c>
      <c r="CO96" s="25">
        <f>КМС!CO96+ИГС!CO96+МАКС!CO96</f>
        <v>0</v>
      </c>
      <c r="CP96" s="24">
        <f>КМС!CP96+ИГС!CP96+МАКС!CP96</f>
        <v>0</v>
      </c>
      <c r="CQ96" s="25">
        <f>КМС!CQ96+ИГС!CQ96+МАКС!CQ96</f>
        <v>0</v>
      </c>
      <c r="CR96" s="24">
        <f>КМС!CR96+ИГС!CR96+МАКС!CR96</f>
        <v>0</v>
      </c>
    </row>
    <row r="97" spans="1:96" x14ac:dyDescent="0.25">
      <c r="A97" s="6"/>
      <c r="B97" s="13" t="s">
        <v>54</v>
      </c>
      <c r="C97" s="28"/>
      <c r="D97" s="29"/>
      <c r="E97" s="30" t="s">
        <v>123</v>
      </c>
      <c r="F97" s="31"/>
      <c r="G97" s="24">
        <f t="shared" si="94"/>
        <v>0</v>
      </c>
      <c r="H97" s="24">
        <f t="shared" si="95"/>
        <v>0</v>
      </c>
      <c r="I97" s="25">
        <f t="shared" si="93"/>
        <v>0</v>
      </c>
      <c r="J97" s="24">
        <f t="shared" si="96"/>
        <v>0</v>
      </c>
      <c r="K97" s="25">
        <f t="shared" si="97"/>
        <v>0</v>
      </c>
      <c r="L97" s="24">
        <f t="shared" si="98"/>
        <v>0</v>
      </c>
      <c r="M97" s="25">
        <f t="shared" si="99"/>
        <v>0</v>
      </c>
      <c r="N97" s="24">
        <f t="shared" si="100"/>
        <v>0</v>
      </c>
      <c r="O97" s="25">
        <f t="shared" si="101"/>
        <v>0</v>
      </c>
      <c r="P97" s="24">
        <f t="shared" si="102"/>
        <v>0</v>
      </c>
      <c r="Q97" s="25">
        <f t="shared" si="103"/>
        <v>0</v>
      </c>
      <c r="R97" s="24">
        <f t="shared" si="104"/>
        <v>0</v>
      </c>
      <c r="S97" s="25">
        <f t="shared" si="105"/>
        <v>0</v>
      </c>
      <c r="T97" s="24">
        <f t="shared" si="106"/>
        <v>0</v>
      </c>
      <c r="U97" s="25">
        <f t="shared" si="107"/>
        <v>0</v>
      </c>
      <c r="V97" s="24">
        <f t="shared" si="108"/>
        <v>0</v>
      </c>
      <c r="W97" s="25">
        <f t="shared" si="109"/>
        <v>0</v>
      </c>
      <c r="X97" s="24">
        <f t="shared" si="110"/>
        <v>0</v>
      </c>
      <c r="Y97" s="24">
        <f t="shared" si="111"/>
        <v>0</v>
      </c>
      <c r="Z97" s="24">
        <f t="shared" si="112"/>
        <v>0</v>
      </c>
      <c r="AA97" s="25">
        <f>КМС!AA97+ИГС!AA97+МАКС!AA97</f>
        <v>0</v>
      </c>
      <c r="AB97" s="24">
        <f>КМС!AB97+ИГС!AB97+МАКС!AB97</f>
        <v>0</v>
      </c>
      <c r="AC97" s="25">
        <f>КМС!AC97+ИГС!AC97+МАКС!AC97</f>
        <v>0</v>
      </c>
      <c r="AD97" s="24">
        <f>КМС!AD97+ИГС!AD97+МАКС!AD97</f>
        <v>0</v>
      </c>
      <c r="AE97" s="25">
        <f>КМС!AE97+ИГС!AE97+МАКС!AE97</f>
        <v>0</v>
      </c>
      <c r="AF97" s="24">
        <f>КМС!AF97+ИГС!AF97+МАКС!AF97</f>
        <v>0</v>
      </c>
      <c r="AG97" s="25">
        <f>КМС!AG97+ИГС!AG97+МАКС!AG97</f>
        <v>0</v>
      </c>
      <c r="AH97" s="24">
        <f>КМС!AH97+ИГС!AH97+МАКС!AH97</f>
        <v>0</v>
      </c>
      <c r="AI97" s="25">
        <f>КМС!AI97+ИГС!AI97+МАКС!AI97</f>
        <v>0</v>
      </c>
      <c r="AJ97" s="24">
        <f>КМС!AJ97+ИГС!AJ97+МАКС!AJ97</f>
        <v>0</v>
      </c>
      <c r="AK97" s="25">
        <f>КМС!AK97+ИГС!AK97+МАКС!AK97</f>
        <v>0</v>
      </c>
      <c r="AL97" s="24">
        <f>КМС!AL97+ИГС!AL97+МАКС!AL97</f>
        <v>0</v>
      </c>
      <c r="AM97" s="25">
        <f>КМС!AM97+ИГС!AM97+МАКС!AM97</f>
        <v>0</v>
      </c>
      <c r="AN97" s="24">
        <f>КМС!AN97+ИГС!AN97+МАКС!AN97</f>
        <v>0</v>
      </c>
      <c r="AO97" s="25">
        <f>КМС!AO97+ИГС!AO97+МАКС!AO97</f>
        <v>0</v>
      </c>
      <c r="AP97" s="24">
        <f>КМС!AP97+ИГС!AP97+МАКС!AP97</f>
        <v>0</v>
      </c>
      <c r="AQ97" s="24">
        <f t="shared" si="113"/>
        <v>0</v>
      </c>
      <c r="AR97" s="24">
        <f t="shared" si="114"/>
        <v>0</v>
      </c>
      <c r="AS97" s="25">
        <f>КМС!AS97+ИГС!AS97+МАКС!AS97</f>
        <v>0</v>
      </c>
      <c r="AT97" s="24">
        <f>КМС!AT97+ИГС!AT97+МАКС!AT97</f>
        <v>0</v>
      </c>
      <c r="AU97" s="25">
        <f>КМС!AU97+ИГС!AU97+МАКС!AU97</f>
        <v>0</v>
      </c>
      <c r="AV97" s="24">
        <f>КМС!AV97+ИГС!AV97+МАКС!AV97</f>
        <v>0</v>
      </c>
      <c r="AW97" s="25">
        <f>КМС!AW97+ИГС!AW97+МАКС!AW97</f>
        <v>0</v>
      </c>
      <c r="AX97" s="24">
        <f>КМС!AX97+ИГС!AX97+МАКС!AX97</f>
        <v>0</v>
      </c>
      <c r="AY97" s="25">
        <f>КМС!AY97+ИГС!AY97+МАКС!AY97</f>
        <v>0</v>
      </c>
      <c r="AZ97" s="24">
        <f>КМС!AZ97+ИГС!AZ97+МАКС!AZ97</f>
        <v>0</v>
      </c>
      <c r="BA97" s="25">
        <f>КМС!BA97+ИГС!BA97+МАКС!BA97</f>
        <v>0</v>
      </c>
      <c r="BB97" s="24">
        <f>КМС!BB97+ИГС!BB97+МАКС!BB97</f>
        <v>0</v>
      </c>
      <c r="BC97" s="25">
        <f>КМС!BC97+ИГС!BC97+МАКС!BC97</f>
        <v>0</v>
      </c>
      <c r="BD97" s="24">
        <f>КМС!BD97+ИГС!BD97+МАКС!BD97</f>
        <v>0</v>
      </c>
      <c r="BE97" s="25">
        <f>КМС!BE97+ИГС!BE97+МАКС!BE97</f>
        <v>0</v>
      </c>
      <c r="BF97" s="24">
        <f>КМС!BF97+ИГС!BF97+МАКС!BF97</f>
        <v>0</v>
      </c>
      <c r="BG97" s="25">
        <f>КМС!BG97+ИГС!BG97+МАКС!BG97</f>
        <v>0</v>
      </c>
      <c r="BH97" s="24">
        <f>КМС!BH97+ИГС!BH97+МАКС!BH97</f>
        <v>0</v>
      </c>
      <c r="BI97" s="24">
        <f t="shared" si="115"/>
        <v>0</v>
      </c>
      <c r="BJ97" s="24">
        <f t="shared" si="116"/>
        <v>0</v>
      </c>
      <c r="BK97" s="25">
        <f>КМС!BK97+ИГС!BK97+МАКС!BK97</f>
        <v>0</v>
      </c>
      <c r="BL97" s="24">
        <f>КМС!BL97+ИГС!BL97+МАКС!BL97</f>
        <v>0</v>
      </c>
      <c r="BM97" s="25">
        <f>КМС!BM97+ИГС!BM97+МАКС!BM97</f>
        <v>0</v>
      </c>
      <c r="BN97" s="24">
        <f>КМС!BN97+ИГС!BN97+МАКС!BN97</f>
        <v>0</v>
      </c>
      <c r="BO97" s="25">
        <f>КМС!BO97+ИГС!BO97+МАКС!BO97</f>
        <v>0</v>
      </c>
      <c r="BP97" s="24">
        <f>КМС!BP97+ИГС!BP97+МАКС!BP97</f>
        <v>0</v>
      </c>
      <c r="BQ97" s="25">
        <f>КМС!BQ97+ИГС!BQ97+МАКС!BQ97</f>
        <v>0</v>
      </c>
      <c r="BR97" s="24">
        <f>КМС!BR97+ИГС!BR97+МАКС!BR97</f>
        <v>0</v>
      </c>
      <c r="BS97" s="25">
        <f>КМС!BS97+ИГС!BS97+МАКС!BS97</f>
        <v>0</v>
      </c>
      <c r="BT97" s="24">
        <f>КМС!BT97+ИГС!BT97+МАКС!BT97</f>
        <v>0</v>
      </c>
      <c r="BU97" s="25">
        <f>КМС!BU97+ИГС!BU97+МАКС!BU97</f>
        <v>0</v>
      </c>
      <c r="BV97" s="24">
        <f>КМС!BV97+ИГС!BV97+МАКС!BV97</f>
        <v>0</v>
      </c>
      <c r="BW97" s="25">
        <f>КМС!BW97+ИГС!BW97+МАКС!BW97</f>
        <v>0</v>
      </c>
      <c r="BX97" s="24">
        <f>КМС!BX97+ИГС!BX97+МАКС!BX97</f>
        <v>0</v>
      </c>
      <c r="BY97" s="25">
        <f>КМС!BY97+ИГС!BY97+МАКС!BY97</f>
        <v>0</v>
      </c>
      <c r="BZ97" s="24">
        <f>КМС!BZ97+ИГС!BZ97+МАКС!BZ97</f>
        <v>0</v>
      </c>
      <c r="CA97" s="24">
        <f t="shared" si="117"/>
        <v>0</v>
      </c>
      <c r="CB97" s="24">
        <f t="shared" si="118"/>
        <v>0</v>
      </c>
      <c r="CC97" s="25">
        <f>КМС!CC97+ИГС!CC97+МАКС!CC97</f>
        <v>0</v>
      </c>
      <c r="CD97" s="24">
        <f>КМС!CD97+ИГС!CD97+МАКС!CD97</f>
        <v>0</v>
      </c>
      <c r="CE97" s="25">
        <f>КМС!CE97+ИГС!CE97+МАКС!CE97</f>
        <v>0</v>
      </c>
      <c r="CF97" s="24">
        <f>КМС!CF97+ИГС!CF97+МАКС!CF97</f>
        <v>0</v>
      </c>
      <c r="CG97" s="25">
        <f>КМС!CG97+ИГС!CG97+МАКС!CG97</f>
        <v>0</v>
      </c>
      <c r="CH97" s="24">
        <f>КМС!CH97+ИГС!CH97+МАКС!CH97</f>
        <v>0</v>
      </c>
      <c r="CI97" s="25">
        <f>КМС!CI97+ИГС!CI97+МАКС!CI97</f>
        <v>0</v>
      </c>
      <c r="CJ97" s="24">
        <f>КМС!CJ97+ИГС!CJ97+МАКС!CJ97</f>
        <v>0</v>
      </c>
      <c r="CK97" s="25">
        <f>КМС!CK97+ИГС!CK97+МАКС!CK97</f>
        <v>0</v>
      </c>
      <c r="CL97" s="24">
        <f>КМС!CL97+ИГС!CL97+МАКС!CL97</f>
        <v>0</v>
      </c>
      <c r="CM97" s="25">
        <f>КМС!CM97+ИГС!CM97+МАКС!CM97</f>
        <v>0</v>
      </c>
      <c r="CN97" s="24">
        <f>КМС!CN97+ИГС!CN97+МАКС!CN97</f>
        <v>0</v>
      </c>
      <c r="CO97" s="25">
        <f>КМС!CO97+ИГС!CO97+МАКС!CO97</f>
        <v>0</v>
      </c>
      <c r="CP97" s="24">
        <f>КМС!CP97+ИГС!CP97+МАКС!CP97</f>
        <v>0</v>
      </c>
      <c r="CQ97" s="25">
        <f>КМС!CQ97+ИГС!CQ97+МАКС!CQ97</f>
        <v>0</v>
      </c>
      <c r="CR97" s="24">
        <f>КМС!CR97+ИГС!CR97+МАКС!CR97</f>
        <v>0</v>
      </c>
    </row>
    <row r="98" spans="1:96" x14ac:dyDescent="0.25">
      <c r="A98" s="6" t="s">
        <v>257</v>
      </c>
      <c r="B98" s="8" t="s">
        <v>55</v>
      </c>
      <c r="C98" s="28">
        <v>330055</v>
      </c>
      <c r="D98" s="29" t="s">
        <v>144</v>
      </c>
      <c r="E98" s="29" t="s">
        <v>123</v>
      </c>
      <c r="F98" s="31" t="s">
        <v>145</v>
      </c>
      <c r="G98" s="24">
        <f t="shared" si="94"/>
        <v>219942609.53</v>
      </c>
      <c r="H98" s="24">
        <f t="shared" si="95"/>
        <v>126214479.90000001</v>
      </c>
      <c r="I98" s="25">
        <f t="shared" si="93"/>
        <v>66137</v>
      </c>
      <c r="J98" s="24">
        <f t="shared" si="96"/>
        <v>71809145.5</v>
      </c>
      <c r="K98" s="25">
        <f t="shared" si="97"/>
        <v>11805</v>
      </c>
      <c r="L98" s="24">
        <f t="shared" si="98"/>
        <v>7209543.3600000003</v>
      </c>
      <c r="M98" s="25">
        <f t="shared" si="99"/>
        <v>24678</v>
      </c>
      <c r="N98" s="24">
        <f t="shared" si="100"/>
        <v>47195791.039999999</v>
      </c>
      <c r="O98" s="25">
        <f t="shared" si="101"/>
        <v>1478</v>
      </c>
      <c r="P98" s="24">
        <f t="shared" si="102"/>
        <v>14294468.960000001</v>
      </c>
      <c r="Q98" s="25">
        <f t="shared" si="103"/>
        <v>3157</v>
      </c>
      <c r="R98" s="24">
        <f t="shared" si="104"/>
        <v>52448904.869999997</v>
      </c>
      <c r="S98" s="25">
        <f t="shared" si="105"/>
        <v>0</v>
      </c>
      <c r="T98" s="24">
        <f t="shared" si="106"/>
        <v>0</v>
      </c>
      <c r="U98" s="25">
        <f t="shared" si="107"/>
        <v>0</v>
      </c>
      <c r="V98" s="24">
        <f t="shared" si="108"/>
        <v>0</v>
      </c>
      <c r="W98" s="25">
        <f t="shared" si="109"/>
        <v>9189</v>
      </c>
      <c r="X98" s="24">
        <f t="shared" si="110"/>
        <v>26984755.800000001</v>
      </c>
      <c r="Y98" s="24">
        <f t="shared" si="111"/>
        <v>63940531.060000002</v>
      </c>
      <c r="Z98" s="24">
        <f t="shared" si="112"/>
        <v>32615671.920000002</v>
      </c>
      <c r="AA98" s="25">
        <f>КМС!AA98+ИГС!AA98+МАКС!AA98</f>
        <v>19791</v>
      </c>
      <c r="AB98" s="24">
        <f>КМС!AB98+ИГС!AB98+МАКС!AB98</f>
        <v>18215846.469999999</v>
      </c>
      <c r="AC98" s="25">
        <f>КМС!AC98+ИГС!AC98+МАКС!AC98</f>
        <v>3533</v>
      </c>
      <c r="AD98" s="24">
        <f>КМС!AD98+ИГС!AD98+МАКС!AD98</f>
        <v>2162863.02</v>
      </c>
      <c r="AE98" s="25">
        <f>КМС!AE98+ИГС!AE98+МАКС!AE98</f>
        <v>7404</v>
      </c>
      <c r="AF98" s="24">
        <f>КМС!AF98+ИГС!AF98+МАКС!AF98</f>
        <v>12236962.43</v>
      </c>
      <c r="AG98" s="25">
        <f>КМС!AG98+ИГС!AG98+МАКС!AG98</f>
        <v>443</v>
      </c>
      <c r="AH98" s="24">
        <f>КМС!AH98+ИГС!AH98+МАКС!AH98</f>
        <v>4288340.68</v>
      </c>
      <c r="AI98" s="25">
        <f>КМС!AI98+ИГС!AI98+МАКС!AI98</f>
        <v>1124</v>
      </c>
      <c r="AJ98" s="24">
        <f>КМС!AJ98+ИГС!AJ98+МАКС!AJ98</f>
        <v>20069671.460000001</v>
      </c>
      <c r="AK98" s="25">
        <f>КМС!AK98+ИГС!AK98+МАКС!AK98</f>
        <v>0</v>
      </c>
      <c r="AL98" s="24">
        <f>КМС!AL98+ИГС!AL98+МАКС!AL98</f>
        <v>0</v>
      </c>
      <c r="AM98" s="25">
        <f>КМС!AM98+ИГС!AM98+МАКС!AM98</f>
        <v>0</v>
      </c>
      <c r="AN98" s="24">
        <f>КМС!AN98+ИГС!AN98+МАКС!AN98</f>
        <v>0</v>
      </c>
      <c r="AO98" s="25">
        <f>КМС!AO98+ИГС!AO98+МАКС!AO98</f>
        <v>2300</v>
      </c>
      <c r="AP98" s="24">
        <f>КМС!AP98+ИГС!AP98+МАКС!AP98</f>
        <v>6966847</v>
      </c>
      <c r="AQ98" s="24">
        <f t="shared" si="113"/>
        <v>50598563.369999997</v>
      </c>
      <c r="AR98" s="24">
        <f t="shared" si="114"/>
        <v>30491568.050000001</v>
      </c>
      <c r="AS98" s="25">
        <f>КМС!AS98+ИГС!AS98+МАКС!AS98</f>
        <v>13227</v>
      </c>
      <c r="AT98" s="24">
        <f>КМС!AT98+ИГС!AT98+МАКС!AT98</f>
        <v>17688726.280000001</v>
      </c>
      <c r="AU98" s="25">
        <f>КМС!AU98+ИГС!AU98+МАКС!AU98</f>
        <v>2369</v>
      </c>
      <c r="AV98" s="24">
        <f>КМС!AV98+ИГС!AV98+МАКС!AV98</f>
        <v>1441908.67</v>
      </c>
      <c r="AW98" s="25">
        <f>КМС!AW98+ИГС!AW98+МАКС!AW98</f>
        <v>4935</v>
      </c>
      <c r="AX98" s="24">
        <f>КМС!AX98+ИГС!AX98+МАКС!AX98</f>
        <v>11360933.1</v>
      </c>
      <c r="AY98" s="25">
        <f>КМС!AY98+ИГС!AY98+МАКС!AY98</f>
        <v>295</v>
      </c>
      <c r="AZ98" s="24">
        <f>КМС!AZ98+ИГС!AZ98+МАКС!AZ98</f>
        <v>2858893.79</v>
      </c>
      <c r="BA98" s="25">
        <f>КМС!BA98+ИГС!BA98+МАКС!BA98</f>
        <v>631</v>
      </c>
      <c r="BB98" s="24">
        <f>КМС!BB98+ИГС!BB98+МАКС!BB98</f>
        <v>10489780.970000001</v>
      </c>
      <c r="BC98" s="25">
        <f>КМС!BC98+ИГС!BC98+МАКС!BC98</f>
        <v>0</v>
      </c>
      <c r="BD98" s="24">
        <f>КМС!BD98+ИГС!BD98+МАКС!BD98</f>
        <v>0</v>
      </c>
      <c r="BE98" s="25">
        <f>КМС!BE98+ИГС!BE98+МАКС!BE98</f>
        <v>0</v>
      </c>
      <c r="BF98" s="24">
        <f>КМС!BF98+ИГС!BF98+МАКС!BF98</f>
        <v>0</v>
      </c>
      <c r="BG98" s="25">
        <f>КМС!BG98+ИГС!BG98+МАКС!BG98</f>
        <v>2297</v>
      </c>
      <c r="BH98" s="24">
        <f>КМС!BH98+ИГС!BH98+МАКС!BH98</f>
        <v>6758320.5599999996</v>
      </c>
      <c r="BI98" s="24">
        <f t="shared" si="115"/>
        <v>50550036.93</v>
      </c>
      <c r="BJ98" s="24">
        <f t="shared" si="116"/>
        <v>30491568.050000001</v>
      </c>
      <c r="BK98" s="25">
        <f>КМС!BK98+ИГС!BK98+МАКС!BK98</f>
        <v>13227</v>
      </c>
      <c r="BL98" s="24">
        <f>КМС!BL98+ИГС!BL98+МАКС!BL98</f>
        <v>17688726.280000001</v>
      </c>
      <c r="BM98" s="25">
        <f>КМС!BM98+ИГС!BM98+МАКС!BM98</f>
        <v>2369</v>
      </c>
      <c r="BN98" s="24">
        <f>КМС!BN98+ИГС!BN98+МАКС!BN98</f>
        <v>1441908.67</v>
      </c>
      <c r="BO98" s="25">
        <f>КМС!BO98+ИГС!BO98+МАКС!BO98</f>
        <v>4935</v>
      </c>
      <c r="BP98" s="24">
        <f>КМС!BP98+ИГС!BP98+МАКС!BP98</f>
        <v>11360933.1</v>
      </c>
      <c r="BQ98" s="25">
        <f>КМС!BQ98+ИГС!BQ98+МАКС!BQ98</f>
        <v>295</v>
      </c>
      <c r="BR98" s="24">
        <f>КМС!BR98+ИГС!BR98+МАКС!BR98</f>
        <v>2858893.79</v>
      </c>
      <c r="BS98" s="25">
        <f>КМС!BS98+ИГС!BS98+МАКС!BS98</f>
        <v>631</v>
      </c>
      <c r="BT98" s="24">
        <f>КМС!BT98+ИГС!BT98+МАКС!BT98</f>
        <v>10489780.970000001</v>
      </c>
      <c r="BU98" s="25">
        <f>КМС!BU98+ИГС!BU98+МАКС!BU98</f>
        <v>0</v>
      </c>
      <c r="BV98" s="24">
        <f>КМС!BV98+ИГС!BV98+МАКС!BV98</f>
        <v>0</v>
      </c>
      <c r="BW98" s="25">
        <f>КМС!BW98+ИГС!BW98+МАКС!BW98</f>
        <v>0</v>
      </c>
      <c r="BX98" s="24">
        <f>КМС!BX98+ИГС!BX98+МАКС!BX98</f>
        <v>0</v>
      </c>
      <c r="BY98" s="25">
        <f>КМС!BY98+ИГС!BY98+МАКС!BY98</f>
        <v>2298</v>
      </c>
      <c r="BZ98" s="24">
        <f>КМС!BZ98+ИГС!BZ98+МАКС!BZ98</f>
        <v>6709794.1200000001</v>
      </c>
      <c r="CA98" s="24">
        <f t="shared" si="117"/>
        <v>54853478.170000002</v>
      </c>
      <c r="CB98" s="24">
        <f t="shared" si="118"/>
        <v>32615671.879999999</v>
      </c>
      <c r="CC98" s="25">
        <f>КМС!CC98+ИГС!CC98+МАКС!CC98</f>
        <v>19892</v>
      </c>
      <c r="CD98" s="24">
        <f>КМС!CD98+ИГС!CD98+МАКС!CD98</f>
        <v>18215846.469999999</v>
      </c>
      <c r="CE98" s="25">
        <f>КМС!CE98+ИГС!CE98+МАКС!CE98</f>
        <v>3534</v>
      </c>
      <c r="CF98" s="24">
        <f>КМС!CF98+ИГС!CF98+МАКС!CF98</f>
        <v>2162863</v>
      </c>
      <c r="CG98" s="25">
        <f>КМС!CG98+ИГС!CG98+МАКС!CG98</f>
        <v>7404</v>
      </c>
      <c r="CH98" s="24">
        <f>КМС!CH98+ИГС!CH98+МАКС!CH98</f>
        <v>12236962.41</v>
      </c>
      <c r="CI98" s="25">
        <f>КМС!CI98+ИГС!CI98+МАКС!CI98</f>
        <v>445</v>
      </c>
      <c r="CJ98" s="24">
        <f>КМС!CJ98+ИГС!CJ98+МАКС!CJ98</f>
        <v>4288340.7</v>
      </c>
      <c r="CK98" s="25">
        <f>КМС!CK98+ИГС!CK98+МАКС!CK98</f>
        <v>771</v>
      </c>
      <c r="CL98" s="24">
        <f>КМС!CL98+ИГС!CL98+МАКС!CL98</f>
        <v>11399671.470000001</v>
      </c>
      <c r="CM98" s="25">
        <f>КМС!CM98+ИГС!CM98+МАКС!CM98</f>
        <v>0</v>
      </c>
      <c r="CN98" s="24">
        <f>КМС!CN98+ИГС!CN98+МАКС!CN98</f>
        <v>0</v>
      </c>
      <c r="CO98" s="25">
        <f>КМС!CO98+ИГС!CO98+МАКС!CO98</f>
        <v>0</v>
      </c>
      <c r="CP98" s="24">
        <f>КМС!CP98+ИГС!CP98+МАКС!CP98</f>
        <v>0</v>
      </c>
      <c r="CQ98" s="25">
        <f>КМС!CQ98+ИГС!CQ98+МАКС!CQ98</f>
        <v>2294</v>
      </c>
      <c r="CR98" s="24">
        <f>КМС!CR98+ИГС!CR98+МАКС!CR98</f>
        <v>6549794.1200000001</v>
      </c>
    </row>
    <row r="99" spans="1:96" x14ac:dyDescent="0.25">
      <c r="A99" s="6"/>
      <c r="B99" s="13" t="s">
        <v>56</v>
      </c>
      <c r="C99" s="28"/>
      <c r="D99" s="29"/>
      <c r="E99" s="29"/>
      <c r="F99" s="31"/>
      <c r="G99" s="24">
        <f t="shared" si="94"/>
        <v>0</v>
      </c>
      <c r="H99" s="24">
        <f t="shared" si="95"/>
        <v>0</v>
      </c>
      <c r="I99" s="25">
        <f t="shared" si="93"/>
        <v>0</v>
      </c>
      <c r="J99" s="24">
        <f t="shared" si="96"/>
        <v>0</v>
      </c>
      <c r="K99" s="25">
        <f t="shared" si="97"/>
        <v>0</v>
      </c>
      <c r="L99" s="24">
        <f t="shared" si="98"/>
        <v>0</v>
      </c>
      <c r="M99" s="25">
        <f t="shared" si="99"/>
        <v>0</v>
      </c>
      <c r="N99" s="24">
        <f t="shared" si="100"/>
        <v>0</v>
      </c>
      <c r="O99" s="25">
        <f t="shared" si="101"/>
        <v>0</v>
      </c>
      <c r="P99" s="24">
        <f t="shared" si="102"/>
        <v>0</v>
      </c>
      <c r="Q99" s="25">
        <f t="shared" si="103"/>
        <v>0</v>
      </c>
      <c r="R99" s="24">
        <f t="shared" si="104"/>
        <v>0</v>
      </c>
      <c r="S99" s="25">
        <f t="shared" si="105"/>
        <v>0</v>
      </c>
      <c r="T99" s="24">
        <f t="shared" si="106"/>
        <v>0</v>
      </c>
      <c r="U99" s="25">
        <f t="shared" si="107"/>
        <v>0</v>
      </c>
      <c r="V99" s="24">
        <f t="shared" si="108"/>
        <v>0</v>
      </c>
      <c r="W99" s="25">
        <f t="shared" si="109"/>
        <v>0</v>
      </c>
      <c r="X99" s="24">
        <f t="shared" si="110"/>
        <v>0</v>
      </c>
      <c r="Y99" s="24">
        <f t="shared" si="111"/>
        <v>0</v>
      </c>
      <c r="Z99" s="24">
        <f t="shared" si="112"/>
        <v>0</v>
      </c>
      <c r="AA99" s="25">
        <f>КМС!AA99+ИГС!AA99+МАКС!AA99</f>
        <v>0</v>
      </c>
      <c r="AB99" s="24">
        <f>КМС!AB99+ИГС!AB99+МАКС!AB99</f>
        <v>0</v>
      </c>
      <c r="AC99" s="25">
        <f>КМС!AC99+ИГС!AC99+МАКС!AC99</f>
        <v>0</v>
      </c>
      <c r="AD99" s="24">
        <f>КМС!AD99+ИГС!AD99+МАКС!AD99</f>
        <v>0</v>
      </c>
      <c r="AE99" s="25">
        <f>КМС!AE99+ИГС!AE99+МАКС!AE99</f>
        <v>0</v>
      </c>
      <c r="AF99" s="24">
        <f>КМС!AF99+ИГС!AF99+МАКС!AF99</f>
        <v>0</v>
      </c>
      <c r="AG99" s="25">
        <f>КМС!AG99+ИГС!AG99+МАКС!AG99</f>
        <v>0</v>
      </c>
      <c r="AH99" s="24">
        <f>КМС!AH99+ИГС!AH99+МАКС!AH99</f>
        <v>0</v>
      </c>
      <c r="AI99" s="25">
        <f>КМС!AI99+ИГС!AI99+МАКС!AI99</f>
        <v>0</v>
      </c>
      <c r="AJ99" s="24">
        <f>КМС!AJ99+ИГС!AJ99+МАКС!AJ99</f>
        <v>0</v>
      </c>
      <c r="AK99" s="25">
        <f>КМС!AK99+ИГС!AK99+МАКС!AK99</f>
        <v>0</v>
      </c>
      <c r="AL99" s="24">
        <f>КМС!AL99+ИГС!AL99+МАКС!AL99</f>
        <v>0</v>
      </c>
      <c r="AM99" s="25">
        <f>КМС!AM99+ИГС!AM99+МАКС!AM99</f>
        <v>0</v>
      </c>
      <c r="AN99" s="24">
        <f>КМС!AN99+ИГС!AN99+МАКС!AN99</f>
        <v>0</v>
      </c>
      <c r="AO99" s="25">
        <f>КМС!AO99+ИГС!AO99+МАКС!AO99</f>
        <v>0</v>
      </c>
      <c r="AP99" s="24">
        <f>КМС!AP99+ИГС!AP99+МАКС!AP99</f>
        <v>0</v>
      </c>
      <c r="AQ99" s="24">
        <f t="shared" si="113"/>
        <v>0</v>
      </c>
      <c r="AR99" s="24">
        <f t="shared" si="114"/>
        <v>0</v>
      </c>
      <c r="AS99" s="25">
        <f>КМС!AS99+ИГС!AS99+МАКС!AS99</f>
        <v>0</v>
      </c>
      <c r="AT99" s="24">
        <f>КМС!AT99+ИГС!AT99+МАКС!AT99</f>
        <v>0</v>
      </c>
      <c r="AU99" s="25">
        <f>КМС!AU99+ИГС!AU99+МАКС!AU99</f>
        <v>0</v>
      </c>
      <c r="AV99" s="24">
        <f>КМС!AV99+ИГС!AV99+МАКС!AV99</f>
        <v>0</v>
      </c>
      <c r="AW99" s="25">
        <f>КМС!AW99+ИГС!AW99+МАКС!AW99</f>
        <v>0</v>
      </c>
      <c r="AX99" s="24">
        <f>КМС!AX99+ИГС!AX99+МАКС!AX99</f>
        <v>0</v>
      </c>
      <c r="AY99" s="25">
        <f>КМС!AY99+ИГС!AY99+МАКС!AY99</f>
        <v>0</v>
      </c>
      <c r="AZ99" s="24">
        <f>КМС!AZ99+ИГС!AZ99+МАКС!AZ99</f>
        <v>0</v>
      </c>
      <c r="BA99" s="25">
        <f>КМС!BA99+ИГС!BA99+МАКС!BA99</f>
        <v>0</v>
      </c>
      <c r="BB99" s="24">
        <f>КМС!BB99+ИГС!BB99+МАКС!BB99</f>
        <v>0</v>
      </c>
      <c r="BC99" s="25">
        <f>КМС!BC99+ИГС!BC99+МАКС!BC99</f>
        <v>0</v>
      </c>
      <c r="BD99" s="24">
        <f>КМС!BD99+ИГС!BD99+МАКС!BD99</f>
        <v>0</v>
      </c>
      <c r="BE99" s="25">
        <f>КМС!BE99+ИГС!BE99+МАКС!BE99</f>
        <v>0</v>
      </c>
      <c r="BF99" s="24">
        <f>КМС!BF99+ИГС!BF99+МАКС!BF99</f>
        <v>0</v>
      </c>
      <c r="BG99" s="25">
        <f>КМС!BG99+ИГС!BG99+МАКС!BG99</f>
        <v>0</v>
      </c>
      <c r="BH99" s="24">
        <f>КМС!BH99+ИГС!BH99+МАКС!BH99</f>
        <v>0</v>
      </c>
      <c r="BI99" s="24">
        <f t="shared" si="115"/>
        <v>0</v>
      </c>
      <c r="BJ99" s="24">
        <f t="shared" si="116"/>
        <v>0</v>
      </c>
      <c r="BK99" s="25">
        <f>КМС!BK99+ИГС!BK99+МАКС!BK99</f>
        <v>0</v>
      </c>
      <c r="BL99" s="24">
        <f>КМС!BL99+ИГС!BL99+МАКС!BL99</f>
        <v>0</v>
      </c>
      <c r="BM99" s="25">
        <f>КМС!BM99+ИГС!BM99+МАКС!BM99</f>
        <v>0</v>
      </c>
      <c r="BN99" s="24">
        <f>КМС!BN99+ИГС!BN99+МАКС!BN99</f>
        <v>0</v>
      </c>
      <c r="BO99" s="25">
        <f>КМС!BO99+ИГС!BO99+МАКС!BO99</f>
        <v>0</v>
      </c>
      <c r="BP99" s="24">
        <f>КМС!BP99+ИГС!BP99+МАКС!BP99</f>
        <v>0</v>
      </c>
      <c r="BQ99" s="25">
        <f>КМС!BQ99+ИГС!BQ99+МАКС!BQ99</f>
        <v>0</v>
      </c>
      <c r="BR99" s="24">
        <f>КМС!BR99+ИГС!BR99+МАКС!BR99</f>
        <v>0</v>
      </c>
      <c r="BS99" s="25">
        <f>КМС!BS99+ИГС!BS99+МАКС!BS99</f>
        <v>0</v>
      </c>
      <c r="BT99" s="24">
        <f>КМС!BT99+ИГС!BT99+МАКС!BT99</f>
        <v>0</v>
      </c>
      <c r="BU99" s="25">
        <f>КМС!BU99+ИГС!BU99+МАКС!BU99</f>
        <v>0</v>
      </c>
      <c r="BV99" s="24">
        <f>КМС!BV99+ИГС!BV99+МАКС!BV99</f>
        <v>0</v>
      </c>
      <c r="BW99" s="25">
        <f>КМС!BW99+ИГС!BW99+МАКС!BW99</f>
        <v>0</v>
      </c>
      <c r="BX99" s="24">
        <f>КМС!BX99+ИГС!BX99+МАКС!BX99</f>
        <v>0</v>
      </c>
      <c r="BY99" s="25">
        <f>КМС!BY99+ИГС!BY99+МАКС!BY99</f>
        <v>0</v>
      </c>
      <c r="BZ99" s="24">
        <f>КМС!BZ99+ИГС!BZ99+МАКС!BZ99</f>
        <v>0</v>
      </c>
      <c r="CA99" s="24">
        <f t="shared" si="117"/>
        <v>0</v>
      </c>
      <c r="CB99" s="24">
        <f t="shared" si="118"/>
        <v>0</v>
      </c>
      <c r="CC99" s="25">
        <f>КМС!CC99+ИГС!CC99+МАКС!CC99</f>
        <v>0</v>
      </c>
      <c r="CD99" s="24">
        <f>КМС!CD99+ИГС!CD99+МАКС!CD99</f>
        <v>0</v>
      </c>
      <c r="CE99" s="25">
        <f>КМС!CE99+ИГС!CE99+МАКС!CE99</f>
        <v>0</v>
      </c>
      <c r="CF99" s="24">
        <f>КМС!CF99+ИГС!CF99+МАКС!CF99</f>
        <v>0</v>
      </c>
      <c r="CG99" s="25">
        <f>КМС!CG99+ИГС!CG99+МАКС!CG99</f>
        <v>0</v>
      </c>
      <c r="CH99" s="24">
        <f>КМС!CH99+ИГС!CH99+МАКС!CH99</f>
        <v>0</v>
      </c>
      <c r="CI99" s="25">
        <f>КМС!CI99+ИГС!CI99+МАКС!CI99</f>
        <v>0</v>
      </c>
      <c r="CJ99" s="24">
        <f>КМС!CJ99+ИГС!CJ99+МАКС!CJ99</f>
        <v>0</v>
      </c>
      <c r="CK99" s="25">
        <f>КМС!CK99+ИГС!CK99+МАКС!CK99</f>
        <v>0</v>
      </c>
      <c r="CL99" s="24">
        <f>КМС!CL99+ИГС!CL99+МАКС!CL99</f>
        <v>0</v>
      </c>
      <c r="CM99" s="25">
        <f>КМС!CM99+ИГС!CM99+МАКС!CM99</f>
        <v>0</v>
      </c>
      <c r="CN99" s="24">
        <f>КМС!CN99+ИГС!CN99+МАКС!CN99</f>
        <v>0</v>
      </c>
      <c r="CO99" s="25">
        <f>КМС!CO99+ИГС!CO99+МАКС!CO99</f>
        <v>0</v>
      </c>
      <c r="CP99" s="24">
        <f>КМС!CP99+ИГС!CP99+МАКС!CP99</f>
        <v>0</v>
      </c>
      <c r="CQ99" s="25">
        <f>КМС!CQ99+ИГС!CQ99+МАКС!CQ99</f>
        <v>0</v>
      </c>
      <c r="CR99" s="24">
        <f>КМС!CR99+ИГС!CR99+МАКС!CR99</f>
        <v>0</v>
      </c>
    </row>
    <row r="100" spans="1:96" x14ac:dyDescent="0.25">
      <c r="A100" s="9">
        <v>79</v>
      </c>
      <c r="B100" s="8" t="s">
        <v>258</v>
      </c>
      <c r="C100" s="28">
        <v>330058</v>
      </c>
      <c r="D100" s="29" t="s">
        <v>144</v>
      </c>
      <c r="E100" s="29" t="s">
        <v>123</v>
      </c>
      <c r="F100" s="31" t="s">
        <v>145</v>
      </c>
      <c r="G100" s="24">
        <f t="shared" si="94"/>
        <v>153520779.16999999</v>
      </c>
      <c r="H100" s="24">
        <f t="shared" si="95"/>
        <v>59231558.399999999</v>
      </c>
      <c r="I100" s="25">
        <f t="shared" si="93"/>
        <v>41687</v>
      </c>
      <c r="J100" s="24">
        <f t="shared" si="96"/>
        <v>24157460.41</v>
      </c>
      <c r="K100" s="25">
        <f t="shared" si="97"/>
        <v>4625</v>
      </c>
      <c r="L100" s="24">
        <f t="shared" si="98"/>
        <v>2859225.92</v>
      </c>
      <c r="M100" s="25">
        <f t="shared" si="99"/>
        <v>19744</v>
      </c>
      <c r="N100" s="24">
        <f t="shared" si="100"/>
        <v>32214872.07</v>
      </c>
      <c r="O100" s="25">
        <f t="shared" si="101"/>
        <v>2161</v>
      </c>
      <c r="P100" s="24">
        <f t="shared" si="102"/>
        <v>53839270.609999999</v>
      </c>
      <c r="Q100" s="25">
        <f t="shared" si="103"/>
        <v>1622</v>
      </c>
      <c r="R100" s="24">
        <f t="shared" si="104"/>
        <v>40449950.159999996</v>
      </c>
      <c r="S100" s="25">
        <f t="shared" si="105"/>
        <v>0</v>
      </c>
      <c r="T100" s="24">
        <f t="shared" si="106"/>
        <v>0</v>
      </c>
      <c r="U100" s="25">
        <f t="shared" si="107"/>
        <v>0</v>
      </c>
      <c r="V100" s="24">
        <f t="shared" si="108"/>
        <v>0</v>
      </c>
      <c r="W100" s="25">
        <f t="shared" si="109"/>
        <v>0</v>
      </c>
      <c r="X100" s="24">
        <f t="shared" si="110"/>
        <v>0</v>
      </c>
      <c r="Y100" s="24">
        <f t="shared" si="111"/>
        <v>81028537.659999996</v>
      </c>
      <c r="Z100" s="24">
        <f t="shared" si="112"/>
        <v>15683381.699999999</v>
      </c>
      <c r="AA100" s="25">
        <f>КМС!AA100+ИГС!AA100+МАКС!AA100</f>
        <v>12317</v>
      </c>
      <c r="AB100" s="24">
        <f>КМС!AB100+ИГС!AB100+МАКС!AB100</f>
        <v>6183334.3499999996</v>
      </c>
      <c r="AC100" s="25">
        <f>КМС!AC100+ИГС!AC100+МАКС!AC100</f>
        <v>1366</v>
      </c>
      <c r="AD100" s="24">
        <f>КМС!AD100+ИГС!AD100+МАКС!AD100</f>
        <v>857767.78</v>
      </c>
      <c r="AE100" s="25">
        <f>КМС!AE100+ИГС!AE100+МАКС!AE100</f>
        <v>5924</v>
      </c>
      <c r="AF100" s="24">
        <f>КМС!AF100+ИГС!AF100+МАКС!AF100</f>
        <v>8642279.5700000003</v>
      </c>
      <c r="AG100" s="25">
        <f>КМС!AG100+ИГС!AG100+МАКС!AG100</f>
        <v>1155</v>
      </c>
      <c r="AH100" s="24">
        <f>КМС!AH100+ИГС!AH100+МАКС!AH100</f>
        <v>40780860.009999998</v>
      </c>
      <c r="AI100" s="25">
        <f>КМС!AI100+ИГС!AI100+МАКС!AI100</f>
        <v>807</v>
      </c>
      <c r="AJ100" s="24">
        <f>КМС!AJ100+ИГС!AJ100+МАКС!AJ100</f>
        <v>24564295.949999999</v>
      </c>
      <c r="AK100" s="25">
        <f>КМС!AK100+ИГС!AK100+МАКС!AK100</f>
        <v>0</v>
      </c>
      <c r="AL100" s="24">
        <f>КМС!AL100+ИГС!AL100+МАКС!AL100</f>
        <v>0</v>
      </c>
      <c r="AM100" s="25">
        <f>КМС!AM100+ИГС!AM100+МАКС!AM100</f>
        <v>0</v>
      </c>
      <c r="AN100" s="24">
        <f>КМС!AN100+ИГС!AN100+МАКС!AN100</f>
        <v>0</v>
      </c>
      <c r="AO100" s="25">
        <f>КМС!AO100+ИГС!AO100+МАКС!AO100</f>
        <v>0</v>
      </c>
      <c r="AP100" s="24">
        <f>КМС!AP100+ИГС!AP100+МАКС!AP100</f>
        <v>0</v>
      </c>
      <c r="AQ100" s="24">
        <f t="shared" si="113"/>
        <v>32790241.649999999</v>
      </c>
      <c r="AR100" s="24">
        <f t="shared" si="114"/>
        <v>13932397.5</v>
      </c>
      <c r="AS100" s="25">
        <f>КМС!AS100+ИГС!AS100+МАКС!AS100</f>
        <v>8337</v>
      </c>
      <c r="AT100" s="24">
        <f>КМС!AT100+ИГС!AT100+МАКС!AT100</f>
        <v>5895395.8499999996</v>
      </c>
      <c r="AU100" s="25">
        <f>КМС!AU100+ИГС!AU100+МАКС!AU100</f>
        <v>946</v>
      </c>
      <c r="AV100" s="24">
        <f>КМС!AV100+ИГС!AV100+МАКС!AV100</f>
        <v>571845.18000000005</v>
      </c>
      <c r="AW100" s="25">
        <f>КМС!AW100+ИГС!AW100+МАКС!AW100</f>
        <v>3948</v>
      </c>
      <c r="AX100" s="24">
        <f>КМС!AX100+ИГС!AX100+МАКС!AX100</f>
        <v>7465156.4699999997</v>
      </c>
      <c r="AY100" s="25">
        <f>КМС!AY100+ИГС!AY100+МАКС!AY100</f>
        <v>433</v>
      </c>
      <c r="AZ100" s="24">
        <f>КМС!AZ100+ИГС!AZ100+МАКС!AZ100</f>
        <v>10767854.119999999</v>
      </c>
      <c r="BA100" s="25">
        <f>КМС!BA100+ИГС!BA100+МАКС!BA100</f>
        <v>325</v>
      </c>
      <c r="BB100" s="24">
        <f>КМС!BB100+ИГС!BB100+МАКС!BB100</f>
        <v>8089990.0300000003</v>
      </c>
      <c r="BC100" s="25">
        <f>КМС!BC100+ИГС!BC100+МАКС!BC100</f>
        <v>0</v>
      </c>
      <c r="BD100" s="24">
        <f>КМС!BD100+ИГС!BD100+МАКС!BD100</f>
        <v>0</v>
      </c>
      <c r="BE100" s="25">
        <f>КМС!BE100+ИГС!BE100+МАКС!BE100</f>
        <v>0</v>
      </c>
      <c r="BF100" s="24">
        <f>КМС!BF100+ИГС!BF100+МАКС!BF100</f>
        <v>0</v>
      </c>
      <c r="BG100" s="25">
        <f>КМС!BG100+ИГС!BG100+МАКС!BG100</f>
        <v>0</v>
      </c>
      <c r="BH100" s="24">
        <f>КМС!BH100+ИГС!BH100+МАКС!BH100</f>
        <v>0</v>
      </c>
      <c r="BI100" s="24">
        <f t="shared" si="115"/>
        <v>22346055.23</v>
      </c>
      <c r="BJ100" s="24">
        <f t="shared" si="116"/>
        <v>13932397.5</v>
      </c>
      <c r="BK100" s="25">
        <f>КМС!BK100+ИГС!BK100+МАКС!BK100</f>
        <v>8337</v>
      </c>
      <c r="BL100" s="24">
        <f>КМС!BL100+ИГС!BL100+МАКС!BL100</f>
        <v>5895395.8499999996</v>
      </c>
      <c r="BM100" s="25">
        <f>КМС!BM100+ИГС!BM100+МАКС!BM100</f>
        <v>946</v>
      </c>
      <c r="BN100" s="24">
        <f>КМС!BN100+ИГС!BN100+МАКС!BN100</f>
        <v>571845.18000000005</v>
      </c>
      <c r="BO100" s="25">
        <f>КМС!BO100+ИГС!BO100+МАКС!BO100</f>
        <v>3948</v>
      </c>
      <c r="BP100" s="24">
        <f>КМС!BP100+ИГС!BP100+МАКС!BP100</f>
        <v>7465156.4699999997</v>
      </c>
      <c r="BQ100" s="25">
        <f>КМС!BQ100+ИГС!BQ100+МАКС!BQ100</f>
        <v>484</v>
      </c>
      <c r="BR100" s="24">
        <f>КМС!BR100+ИГС!BR100+МАКС!BR100</f>
        <v>2031194.82</v>
      </c>
      <c r="BS100" s="25">
        <f>КМС!BS100+ИГС!BS100+МАКС!BS100</f>
        <v>401</v>
      </c>
      <c r="BT100" s="24">
        <f>КМС!BT100+ИГС!BT100+МАКС!BT100</f>
        <v>6382462.9100000001</v>
      </c>
      <c r="BU100" s="25">
        <f>КМС!BU100+ИГС!BU100+МАКС!BU100</f>
        <v>0</v>
      </c>
      <c r="BV100" s="24">
        <f>КМС!BV100+ИГС!BV100+МАКС!BV100</f>
        <v>0</v>
      </c>
      <c r="BW100" s="25">
        <f>КМС!BW100+ИГС!BW100+МАКС!BW100</f>
        <v>0</v>
      </c>
      <c r="BX100" s="24">
        <f>КМС!BX100+ИГС!BX100+МАКС!BX100</f>
        <v>0</v>
      </c>
      <c r="BY100" s="25">
        <f>КМС!BY100+ИГС!BY100+МАКС!BY100</f>
        <v>0</v>
      </c>
      <c r="BZ100" s="24">
        <f>КМС!BZ100+ИГС!BZ100+МАКС!BZ100</f>
        <v>0</v>
      </c>
      <c r="CA100" s="24">
        <f t="shared" si="117"/>
        <v>17355944.629999999</v>
      </c>
      <c r="CB100" s="24">
        <f t="shared" si="118"/>
        <v>15683381.699999999</v>
      </c>
      <c r="CC100" s="25">
        <f>КМС!CC100+ИГС!CC100+МАКС!CC100</f>
        <v>12696</v>
      </c>
      <c r="CD100" s="24">
        <f>КМС!CD100+ИГС!CD100+МАКС!CD100</f>
        <v>6183334.3600000003</v>
      </c>
      <c r="CE100" s="25">
        <f>КМС!CE100+ИГС!CE100+МАКС!CE100</f>
        <v>1367</v>
      </c>
      <c r="CF100" s="24">
        <f>КМС!CF100+ИГС!CF100+МАКС!CF100</f>
        <v>857767.78</v>
      </c>
      <c r="CG100" s="25">
        <f>КМС!CG100+ИГС!CG100+МАКС!CG100</f>
        <v>5924</v>
      </c>
      <c r="CH100" s="24">
        <f>КМС!CH100+ИГС!CH100+МАКС!CH100</f>
        <v>8642279.5600000005</v>
      </c>
      <c r="CI100" s="25">
        <f>КМС!CI100+ИГС!CI100+МАКС!CI100</f>
        <v>89</v>
      </c>
      <c r="CJ100" s="24">
        <f>КМС!CJ100+ИГС!CJ100+МАКС!CJ100</f>
        <v>259361.66</v>
      </c>
      <c r="CK100" s="25">
        <f>КМС!CK100+ИГС!CK100+МАКС!CK100</f>
        <v>89</v>
      </c>
      <c r="CL100" s="24">
        <f>КМС!CL100+ИГС!CL100+МАКС!CL100</f>
        <v>1413201.27</v>
      </c>
      <c r="CM100" s="25">
        <f>КМС!CM100+ИГС!CM100+МАКС!CM100</f>
        <v>0</v>
      </c>
      <c r="CN100" s="24">
        <f>КМС!CN100+ИГС!CN100+МАКС!CN100</f>
        <v>0</v>
      </c>
      <c r="CO100" s="25">
        <f>КМС!CO100+ИГС!CO100+МАКС!CO100</f>
        <v>0</v>
      </c>
      <c r="CP100" s="24">
        <f>КМС!CP100+ИГС!CP100+МАКС!CP100</f>
        <v>0</v>
      </c>
      <c r="CQ100" s="25">
        <f>КМС!CQ100+ИГС!CQ100+МАКС!CQ100</f>
        <v>0</v>
      </c>
      <c r="CR100" s="24">
        <f>КМС!CR100+ИГС!CR100+МАКС!CR100</f>
        <v>0</v>
      </c>
    </row>
    <row r="101" spans="1:96" x14ac:dyDescent="0.25">
      <c r="A101" s="10" t="s">
        <v>259</v>
      </c>
      <c r="B101" s="8" t="s">
        <v>260</v>
      </c>
      <c r="C101" s="28">
        <v>330057</v>
      </c>
      <c r="D101" s="29" t="s">
        <v>144</v>
      </c>
      <c r="E101" s="29" t="s">
        <v>123</v>
      </c>
      <c r="F101" s="31" t="s">
        <v>145</v>
      </c>
      <c r="G101" s="24">
        <f t="shared" si="94"/>
        <v>113930290.79000001</v>
      </c>
      <c r="H101" s="24">
        <f t="shared" si="95"/>
        <v>73358904.390000001</v>
      </c>
      <c r="I101" s="25">
        <f t="shared" si="93"/>
        <v>23218</v>
      </c>
      <c r="J101" s="24">
        <f t="shared" si="96"/>
        <v>30657161.050000001</v>
      </c>
      <c r="K101" s="25">
        <f t="shared" si="97"/>
        <v>5095</v>
      </c>
      <c r="L101" s="24">
        <f t="shared" si="98"/>
        <v>3137966.55</v>
      </c>
      <c r="M101" s="25">
        <f t="shared" si="99"/>
        <v>27682</v>
      </c>
      <c r="N101" s="24">
        <f t="shared" si="100"/>
        <v>39563776.789999999</v>
      </c>
      <c r="O101" s="25">
        <f t="shared" si="101"/>
        <v>966</v>
      </c>
      <c r="P101" s="24">
        <f t="shared" si="102"/>
        <v>9239997.1099999994</v>
      </c>
      <c r="Q101" s="25">
        <f t="shared" si="103"/>
        <v>1329</v>
      </c>
      <c r="R101" s="24">
        <f t="shared" si="104"/>
        <v>31331389.289999999</v>
      </c>
      <c r="S101" s="25">
        <f t="shared" si="105"/>
        <v>0</v>
      </c>
      <c r="T101" s="24">
        <f t="shared" si="106"/>
        <v>0</v>
      </c>
      <c r="U101" s="25">
        <f t="shared" si="107"/>
        <v>0</v>
      </c>
      <c r="V101" s="24">
        <f t="shared" si="108"/>
        <v>0</v>
      </c>
      <c r="W101" s="25">
        <f t="shared" si="109"/>
        <v>0</v>
      </c>
      <c r="X101" s="24">
        <f t="shared" si="110"/>
        <v>0</v>
      </c>
      <c r="Y101" s="24">
        <f t="shared" si="111"/>
        <v>41705400.520000003</v>
      </c>
      <c r="Z101" s="24">
        <f t="shared" si="112"/>
        <v>19527817.940000001</v>
      </c>
      <c r="AA101" s="25">
        <f>КМС!AA101+ИГС!AA101+МАКС!AA101</f>
        <v>6761</v>
      </c>
      <c r="AB101" s="24">
        <f>КМС!AB101+ИГС!AB101+МАКС!AB101</f>
        <v>7932423.0899999999</v>
      </c>
      <c r="AC101" s="25">
        <f>КМС!AC101+ИГС!AC101+МАКС!AC101</f>
        <v>1484</v>
      </c>
      <c r="AD101" s="24">
        <f>КМС!AD101+ИГС!AD101+МАКС!AD101</f>
        <v>941389.97</v>
      </c>
      <c r="AE101" s="25">
        <f>КМС!AE101+ИГС!AE101+МАКС!AE101</f>
        <v>8304</v>
      </c>
      <c r="AF101" s="24">
        <f>КМС!AF101+ИГС!AF101+МАКС!AF101</f>
        <v>10654004.880000001</v>
      </c>
      <c r="AG101" s="25">
        <f>КМС!AG101+ИГС!AG101+МАКС!AG101</f>
        <v>290</v>
      </c>
      <c r="AH101" s="24">
        <f>КМС!AH101+ИГС!AH101+МАКС!AH101</f>
        <v>2771999.13</v>
      </c>
      <c r="AI101" s="25">
        <f>КМС!AI101+ИГС!AI101+МАКС!AI101</f>
        <v>399</v>
      </c>
      <c r="AJ101" s="24">
        <f>КМС!AJ101+ИГС!AJ101+МАКС!AJ101</f>
        <v>19405583.449999999</v>
      </c>
      <c r="AK101" s="25">
        <f>КМС!AK101+ИГС!AK101+МАКС!AK101</f>
        <v>0</v>
      </c>
      <c r="AL101" s="24">
        <f>КМС!AL101+ИГС!AL101+МАКС!AL101</f>
        <v>0</v>
      </c>
      <c r="AM101" s="25">
        <f>КМС!AM101+ИГС!AM101+МАКС!AM101</f>
        <v>0</v>
      </c>
      <c r="AN101" s="24">
        <f>КМС!AN101+ИГС!AN101+МАКС!AN101</f>
        <v>0</v>
      </c>
      <c r="AO101" s="25">
        <f>КМС!AO101+ИГС!AO101+МАКС!AO101</f>
        <v>0</v>
      </c>
      <c r="AP101" s="24">
        <f>КМС!AP101+ИГС!AP101+МАКС!AP101</f>
        <v>0</v>
      </c>
      <c r="AQ101" s="24">
        <f t="shared" si="113"/>
        <v>25265911.550000001</v>
      </c>
      <c r="AR101" s="24">
        <f t="shared" si="114"/>
        <v>17151634.260000002</v>
      </c>
      <c r="AS101" s="25">
        <f>КМС!AS101+ИГС!AS101+МАКС!AS101</f>
        <v>4644</v>
      </c>
      <c r="AT101" s="24">
        <f>КМС!AT101+ИГС!AT101+МАКС!AT101</f>
        <v>7396157.4299999997</v>
      </c>
      <c r="AU101" s="25">
        <f>КМС!AU101+ИГС!AU101+МАКС!AU101</f>
        <v>1063</v>
      </c>
      <c r="AV101" s="24">
        <f>КМС!AV101+ИГС!AV101+МАКС!AV101</f>
        <v>627593.31000000006</v>
      </c>
      <c r="AW101" s="25">
        <f>КМС!AW101+ИГС!AW101+МАКС!AW101</f>
        <v>5537</v>
      </c>
      <c r="AX101" s="24">
        <f>КМС!AX101+ИГС!AX101+МАКС!AX101</f>
        <v>9127883.5199999996</v>
      </c>
      <c r="AY101" s="25">
        <f>КМС!AY101+ИГС!AY101+МАКС!AY101</f>
        <v>194</v>
      </c>
      <c r="AZ101" s="24">
        <f>КМС!AZ101+ИГС!AZ101+МАКС!AZ101</f>
        <v>1847999.43</v>
      </c>
      <c r="BA101" s="25">
        <f>КМС!BA101+ИГС!BA101+МАКС!BA101</f>
        <v>425</v>
      </c>
      <c r="BB101" s="24">
        <f>КМС!BB101+ИГС!BB101+МАКС!BB101</f>
        <v>6266277.8600000003</v>
      </c>
      <c r="BC101" s="25">
        <f>КМС!BC101+ИГС!BC101+МАКС!BC101</f>
        <v>0</v>
      </c>
      <c r="BD101" s="24">
        <f>КМС!BD101+ИГС!BD101+МАКС!BD101</f>
        <v>0</v>
      </c>
      <c r="BE101" s="25">
        <f>КМС!BE101+ИГС!BE101+МАКС!BE101</f>
        <v>0</v>
      </c>
      <c r="BF101" s="24">
        <f>КМС!BF101+ИГС!BF101+МАКС!BF101</f>
        <v>0</v>
      </c>
      <c r="BG101" s="25">
        <f>КМС!BG101+ИГС!BG101+МАКС!BG101</f>
        <v>0</v>
      </c>
      <c r="BH101" s="24">
        <f>КМС!BH101+ИГС!BH101+МАКС!BH101</f>
        <v>0</v>
      </c>
      <c r="BI101" s="24">
        <f t="shared" si="115"/>
        <v>23865911.550000001</v>
      </c>
      <c r="BJ101" s="24">
        <f t="shared" si="116"/>
        <v>17151634.260000002</v>
      </c>
      <c r="BK101" s="25">
        <f>КМС!BK101+ИГС!BK101+МАКС!BK101</f>
        <v>4644</v>
      </c>
      <c r="BL101" s="24">
        <f>КМС!BL101+ИГС!BL101+МАКС!BL101</f>
        <v>7396157.4299999997</v>
      </c>
      <c r="BM101" s="25">
        <f>КМС!BM101+ИГС!BM101+МАКС!BM101</f>
        <v>1063</v>
      </c>
      <c r="BN101" s="24">
        <f>КМС!BN101+ИГС!BN101+МАКС!BN101</f>
        <v>627593.31000000006</v>
      </c>
      <c r="BO101" s="25">
        <f>КМС!BO101+ИГС!BO101+МАКС!BO101</f>
        <v>5537</v>
      </c>
      <c r="BP101" s="24">
        <f>КМС!BP101+ИГС!BP101+МАКС!BP101</f>
        <v>9127883.5199999996</v>
      </c>
      <c r="BQ101" s="25">
        <f>КМС!BQ101+ИГС!BQ101+МАКС!BQ101</f>
        <v>194</v>
      </c>
      <c r="BR101" s="24">
        <f>КМС!BR101+ИГС!BR101+МАКС!BR101</f>
        <v>1847999.43</v>
      </c>
      <c r="BS101" s="25">
        <f>КМС!BS101+ИГС!BS101+МАКС!BS101</f>
        <v>416</v>
      </c>
      <c r="BT101" s="24">
        <f>КМС!BT101+ИГС!BT101+МАКС!BT101</f>
        <v>4866277.8600000003</v>
      </c>
      <c r="BU101" s="25">
        <f>КМС!BU101+ИГС!BU101+МАКС!BU101</f>
        <v>0</v>
      </c>
      <c r="BV101" s="24">
        <f>КМС!BV101+ИГС!BV101+МАКС!BV101</f>
        <v>0</v>
      </c>
      <c r="BW101" s="25">
        <f>КМС!BW101+ИГС!BW101+МАКС!BW101</f>
        <v>0</v>
      </c>
      <c r="BX101" s="24">
        <f>КМС!BX101+ИГС!BX101+МАКС!BX101</f>
        <v>0</v>
      </c>
      <c r="BY101" s="25">
        <f>КМС!BY101+ИГС!BY101+МАКС!BY101</f>
        <v>0</v>
      </c>
      <c r="BZ101" s="24">
        <f>КМС!BZ101+ИГС!BZ101+МАКС!BZ101</f>
        <v>0</v>
      </c>
      <c r="CA101" s="24">
        <f t="shared" si="117"/>
        <v>23093067.170000002</v>
      </c>
      <c r="CB101" s="24">
        <f t="shared" si="118"/>
        <v>19527817.93</v>
      </c>
      <c r="CC101" s="25">
        <f>КМС!CC101+ИГС!CC101+МАКС!CC101</f>
        <v>7169</v>
      </c>
      <c r="CD101" s="24">
        <f>КМС!CD101+ИГС!CD101+МАКС!CD101</f>
        <v>7932423.0999999996</v>
      </c>
      <c r="CE101" s="25">
        <f>КМС!CE101+ИГС!CE101+МАКС!CE101</f>
        <v>1485</v>
      </c>
      <c r="CF101" s="24">
        <f>КМС!CF101+ИГС!CF101+МАКС!CF101</f>
        <v>941389.96</v>
      </c>
      <c r="CG101" s="25">
        <f>КМС!CG101+ИГС!CG101+МАКС!CG101</f>
        <v>8304</v>
      </c>
      <c r="CH101" s="24">
        <f>КМС!CH101+ИГС!CH101+МАКС!CH101</f>
        <v>10654004.869999999</v>
      </c>
      <c r="CI101" s="25">
        <f>КМС!CI101+ИГС!CI101+МАКС!CI101</f>
        <v>288</v>
      </c>
      <c r="CJ101" s="24">
        <f>КМС!CJ101+ИГС!CJ101+МАКС!CJ101</f>
        <v>2771999.12</v>
      </c>
      <c r="CK101" s="25">
        <f>КМС!CK101+ИГС!CK101+МАКС!CK101</f>
        <v>89</v>
      </c>
      <c r="CL101" s="24">
        <f>КМС!CL101+ИГС!CL101+МАКС!CL101</f>
        <v>793250.12</v>
      </c>
      <c r="CM101" s="25">
        <f>КМС!CM101+ИГС!CM101+МАКС!CM101</f>
        <v>0</v>
      </c>
      <c r="CN101" s="24">
        <f>КМС!CN101+ИГС!CN101+МАКС!CN101</f>
        <v>0</v>
      </c>
      <c r="CO101" s="25">
        <f>КМС!CO101+ИГС!CO101+МАКС!CO101</f>
        <v>0</v>
      </c>
      <c r="CP101" s="24">
        <f>КМС!CP101+ИГС!CP101+МАКС!CP101</f>
        <v>0</v>
      </c>
      <c r="CQ101" s="25">
        <f>КМС!CQ101+ИГС!CQ101+МАКС!CQ101</f>
        <v>0</v>
      </c>
      <c r="CR101" s="24">
        <f>КМС!CR101+ИГС!CR101+МАКС!CR101</f>
        <v>0</v>
      </c>
    </row>
    <row r="102" spans="1:96" x14ac:dyDescent="0.25">
      <c r="A102" s="6" t="s">
        <v>261</v>
      </c>
      <c r="B102" s="8" t="s">
        <v>262</v>
      </c>
      <c r="C102" s="28">
        <v>330061</v>
      </c>
      <c r="D102" s="29" t="s">
        <v>144</v>
      </c>
      <c r="E102" s="29" t="s">
        <v>123</v>
      </c>
      <c r="F102" s="31" t="s">
        <v>145</v>
      </c>
      <c r="G102" s="24">
        <f t="shared" si="94"/>
        <v>489973655.76999998</v>
      </c>
      <c r="H102" s="24">
        <f t="shared" si="95"/>
        <v>206338459.97</v>
      </c>
      <c r="I102" s="25">
        <f t="shared" si="93"/>
        <v>84381</v>
      </c>
      <c r="J102" s="24">
        <f t="shared" si="96"/>
        <v>88695078.310000002</v>
      </c>
      <c r="K102" s="25">
        <f t="shared" si="97"/>
        <v>27910</v>
      </c>
      <c r="L102" s="24">
        <f t="shared" si="98"/>
        <v>18765288.5</v>
      </c>
      <c r="M102" s="25">
        <f t="shared" si="99"/>
        <v>83902</v>
      </c>
      <c r="N102" s="24">
        <f t="shared" si="100"/>
        <v>98878093.159999996</v>
      </c>
      <c r="O102" s="25">
        <f t="shared" si="101"/>
        <v>3367</v>
      </c>
      <c r="P102" s="24">
        <f t="shared" si="102"/>
        <v>39930518.909999996</v>
      </c>
      <c r="Q102" s="25">
        <f t="shared" si="103"/>
        <v>8079</v>
      </c>
      <c r="R102" s="24">
        <f t="shared" si="104"/>
        <v>243704676.88999999</v>
      </c>
      <c r="S102" s="25">
        <f t="shared" si="105"/>
        <v>0</v>
      </c>
      <c r="T102" s="24">
        <f t="shared" si="106"/>
        <v>0</v>
      </c>
      <c r="U102" s="25">
        <f t="shared" si="107"/>
        <v>140</v>
      </c>
      <c r="V102" s="24">
        <f t="shared" si="108"/>
        <v>17340840</v>
      </c>
      <c r="W102" s="25">
        <f t="shared" si="109"/>
        <v>0</v>
      </c>
      <c r="X102" s="24">
        <f t="shared" si="110"/>
        <v>0</v>
      </c>
      <c r="Y102" s="24">
        <f t="shared" si="111"/>
        <v>159933402.40000001</v>
      </c>
      <c r="Z102" s="24">
        <f t="shared" si="112"/>
        <v>54542843.649999999</v>
      </c>
      <c r="AA102" s="25">
        <f>КМС!AA102+ИГС!AA102+МАКС!AA102</f>
        <v>24239</v>
      </c>
      <c r="AB102" s="24">
        <f>КМС!AB102+ИГС!AB102+МАКС!AB102</f>
        <v>22242008.93</v>
      </c>
      <c r="AC102" s="25">
        <f>КМС!AC102+ИГС!AC102+МАКС!AC102</f>
        <v>8017</v>
      </c>
      <c r="AD102" s="24">
        <f>КМС!AD102+ИГС!AD102+МАКС!AD102</f>
        <v>5629586.5499999998</v>
      </c>
      <c r="AE102" s="25">
        <f>КМС!AE102+ИГС!AE102+МАКС!AE102</f>
        <v>25171</v>
      </c>
      <c r="AF102" s="24">
        <f>КМС!AF102+ИГС!AF102+МАКС!AF102</f>
        <v>26671248.170000002</v>
      </c>
      <c r="AG102" s="25">
        <f>КМС!AG102+ИГС!AG102+МАКС!AG102</f>
        <v>1010</v>
      </c>
      <c r="AH102" s="24">
        <f>КМС!AH102+ИГС!AH102+МАКС!AH102</f>
        <v>11979155.68</v>
      </c>
      <c r="AI102" s="25">
        <f>КМС!AI102+ИГС!AI102+МАКС!AI102</f>
        <v>3096</v>
      </c>
      <c r="AJ102" s="24">
        <f>КМС!AJ102+ИГС!AJ102+МАКС!AJ102</f>
        <v>93411403.069999993</v>
      </c>
      <c r="AK102" s="25">
        <f>КМС!AK102+ИГС!AK102+МАКС!AK102</f>
        <v>0</v>
      </c>
      <c r="AL102" s="24">
        <f>КМС!AL102+ИГС!AL102+МАКС!AL102</f>
        <v>0</v>
      </c>
      <c r="AM102" s="25">
        <f>КМС!AM102+ИГС!AM102+МАКС!AM102</f>
        <v>42</v>
      </c>
      <c r="AN102" s="24">
        <f>КМС!AN102+ИГС!AN102+МАКС!AN102</f>
        <v>5202252</v>
      </c>
      <c r="AO102" s="25">
        <f>КМС!AO102+ИГС!AO102+МАКС!AO102</f>
        <v>0</v>
      </c>
      <c r="AP102" s="24">
        <f>КМС!AP102+ИГС!AP102+МАКС!AP102</f>
        <v>0</v>
      </c>
      <c r="AQ102" s="24">
        <f t="shared" si="113"/>
        <v>105353425.48999999</v>
      </c>
      <c r="AR102" s="24">
        <f t="shared" si="114"/>
        <v>48626386.32</v>
      </c>
      <c r="AS102" s="25">
        <f>КМС!AS102+ИГС!AS102+МАКС!AS102</f>
        <v>16876</v>
      </c>
      <c r="AT102" s="24">
        <f>КМС!AT102+ИГС!AT102+МАКС!AT102</f>
        <v>22105530.219999999</v>
      </c>
      <c r="AU102" s="25">
        <f>КМС!AU102+ИГС!AU102+МАКС!AU102</f>
        <v>5937</v>
      </c>
      <c r="AV102" s="24">
        <f>КМС!AV102+ИГС!AV102+МАКС!AV102</f>
        <v>3753057.69</v>
      </c>
      <c r="AW102" s="25">
        <f>КМС!AW102+ИГС!AW102+МАКС!AW102</f>
        <v>16780</v>
      </c>
      <c r="AX102" s="24">
        <f>КМС!AX102+ИГС!AX102+МАКС!AX102</f>
        <v>22767798.41</v>
      </c>
      <c r="AY102" s="25">
        <f>КМС!AY102+ИГС!AY102+МАКС!AY102</f>
        <v>673</v>
      </c>
      <c r="AZ102" s="24">
        <f>КМС!AZ102+ИГС!AZ102+МАКС!AZ102</f>
        <v>7986103.79</v>
      </c>
      <c r="BA102" s="25">
        <f>КМС!BA102+ИГС!BA102+МАКС!BA102</f>
        <v>1615</v>
      </c>
      <c r="BB102" s="24">
        <f>КМС!BB102+ИГС!BB102+МАКС!BB102</f>
        <v>48740935.380000003</v>
      </c>
      <c r="BC102" s="25">
        <f>КМС!BC102+ИГС!BC102+МАКС!BC102</f>
        <v>0</v>
      </c>
      <c r="BD102" s="24">
        <f>КМС!BD102+ИГС!BD102+МАКС!BD102</f>
        <v>0</v>
      </c>
      <c r="BE102" s="25">
        <f>КМС!BE102+ИГС!BE102+МАКС!BE102</f>
        <v>28</v>
      </c>
      <c r="BF102" s="24">
        <f>КМС!BF102+ИГС!BF102+МАКС!BF102</f>
        <v>3468168</v>
      </c>
      <c r="BG102" s="25">
        <f>КМС!BG102+ИГС!BG102+МАКС!BG102</f>
        <v>0</v>
      </c>
      <c r="BH102" s="24">
        <f>КМС!BH102+ИГС!BH102+МАКС!BH102</f>
        <v>0</v>
      </c>
      <c r="BI102" s="24">
        <f t="shared" si="115"/>
        <v>105353425.48999999</v>
      </c>
      <c r="BJ102" s="24">
        <f t="shared" si="116"/>
        <v>48626386.32</v>
      </c>
      <c r="BK102" s="25">
        <f>КМС!BK102+ИГС!BK102+МАКС!BK102</f>
        <v>16876</v>
      </c>
      <c r="BL102" s="24">
        <f>КМС!BL102+ИГС!BL102+МАКС!BL102</f>
        <v>22105530.219999999</v>
      </c>
      <c r="BM102" s="25">
        <f>КМС!BM102+ИГС!BM102+МАКС!BM102</f>
        <v>5937</v>
      </c>
      <c r="BN102" s="24">
        <f>КМС!BN102+ИГС!BN102+МАКС!BN102</f>
        <v>3753057.69</v>
      </c>
      <c r="BO102" s="25">
        <f>КМС!BO102+ИГС!BO102+МАКС!BO102</f>
        <v>16780</v>
      </c>
      <c r="BP102" s="24">
        <f>КМС!BP102+ИГС!BP102+МАКС!BP102</f>
        <v>22767798.41</v>
      </c>
      <c r="BQ102" s="25">
        <f>КМС!BQ102+ИГС!BQ102+МАКС!BQ102</f>
        <v>673</v>
      </c>
      <c r="BR102" s="24">
        <f>КМС!BR102+ИГС!BR102+МАКС!BR102</f>
        <v>7986103.79</v>
      </c>
      <c r="BS102" s="25">
        <f>КМС!BS102+ИГС!BS102+МАКС!BS102</f>
        <v>1615</v>
      </c>
      <c r="BT102" s="24">
        <f>КМС!BT102+ИГС!BT102+МАКС!BT102</f>
        <v>48740935.380000003</v>
      </c>
      <c r="BU102" s="25">
        <f>КМС!BU102+ИГС!BU102+МАКС!BU102</f>
        <v>0</v>
      </c>
      <c r="BV102" s="24">
        <f>КМС!BV102+ИГС!BV102+МАКС!BV102</f>
        <v>0</v>
      </c>
      <c r="BW102" s="25">
        <f>КМС!BW102+ИГС!BW102+МАКС!BW102</f>
        <v>28</v>
      </c>
      <c r="BX102" s="24">
        <f>КМС!BX102+ИГС!BX102+МАКС!BX102</f>
        <v>3468168</v>
      </c>
      <c r="BY102" s="25">
        <f>КМС!BY102+ИГС!BY102+МАКС!BY102</f>
        <v>0</v>
      </c>
      <c r="BZ102" s="24">
        <f>КМС!BZ102+ИГС!BZ102+МАКС!BZ102</f>
        <v>0</v>
      </c>
      <c r="CA102" s="24">
        <f t="shared" si="117"/>
        <v>119333402.39</v>
      </c>
      <c r="CB102" s="24">
        <f t="shared" si="118"/>
        <v>54542843.68</v>
      </c>
      <c r="CC102" s="25">
        <f>КМС!CC102+ИГС!CC102+МАКС!CC102</f>
        <v>26390</v>
      </c>
      <c r="CD102" s="24">
        <f>КМС!CD102+ИГС!CD102+МАКС!CD102</f>
        <v>22242008.940000001</v>
      </c>
      <c r="CE102" s="25">
        <f>КМС!CE102+ИГС!CE102+МАКС!CE102</f>
        <v>8019</v>
      </c>
      <c r="CF102" s="24">
        <f>КМС!CF102+ИГС!CF102+МАКС!CF102</f>
        <v>5629586.5700000003</v>
      </c>
      <c r="CG102" s="25">
        <f>КМС!CG102+ИГС!CG102+МАКС!CG102</f>
        <v>25171</v>
      </c>
      <c r="CH102" s="24">
        <f>КМС!CH102+ИГС!CH102+МАКС!CH102</f>
        <v>26671248.170000002</v>
      </c>
      <c r="CI102" s="25">
        <f>КМС!CI102+ИГС!CI102+МАКС!CI102</f>
        <v>1011</v>
      </c>
      <c r="CJ102" s="24">
        <f>КМС!CJ102+ИГС!CJ102+МАКС!CJ102</f>
        <v>11979155.65</v>
      </c>
      <c r="CK102" s="25">
        <f>КМС!CK102+ИГС!CK102+МАКС!CK102</f>
        <v>1753</v>
      </c>
      <c r="CL102" s="24">
        <f>КМС!CL102+ИГС!CL102+МАКС!CL102</f>
        <v>52811403.060000002</v>
      </c>
      <c r="CM102" s="25">
        <f>КМС!CM102+ИГС!CM102+МАКС!CM102</f>
        <v>0</v>
      </c>
      <c r="CN102" s="24">
        <f>КМС!CN102+ИГС!CN102+МАКС!CN102</f>
        <v>0</v>
      </c>
      <c r="CO102" s="25">
        <f>КМС!CO102+ИГС!CO102+МАКС!CO102</f>
        <v>42</v>
      </c>
      <c r="CP102" s="24">
        <f>КМС!CP102+ИГС!CP102+МАКС!CP102</f>
        <v>5202252</v>
      </c>
      <c r="CQ102" s="25">
        <f>КМС!CQ102+ИГС!CQ102+МАКС!CQ102</f>
        <v>0</v>
      </c>
      <c r="CR102" s="24">
        <f>КМС!CR102+ИГС!CR102+МАКС!CR102</f>
        <v>0</v>
      </c>
    </row>
    <row r="103" spans="1:96" x14ac:dyDescent="0.25">
      <c r="A103" s="6" t="s">
        <v>263</v>
      </c>
      <c r="B103" s="8" t="s">
        <v>57</v>
      </c>
      <c r="C103" s="28">
        <v>330251</v>
      </c>
      <c r="D103" s="29" t="s">
        <v>144</v>
      </c>
      <c r="E103" s="29" t="s">
        <v>123</v>
      </c>
      <c r="F103" s="31" t="s">
        <v>145</v>
      </c>
      <c r="G103" s="24">
        <f t="shared" si="94"/>
        <v>26337568</v>
      </c>
      <c r="H103" s="24">
        <f t="shared" si="95"/>
        <v>26337568</v>
      </c>
      <c r="I103" s="25">
        <f t="shared" si="93"/>
        <v>16000</v>
      </c>
      <c r="J103" s="24">
        <f t="shared" si="96"/>
        <v>7498240</v>
      </c>
      <c r="K103" s="25">
        <f t="shared" si="97"/>
        <v>5000</v>
      </c>
      <c r="L103" s="24">
        <f t="shared" si="98"/>
        <v>2870420</v>
      </c>
      <c r="M103" s="25">
        <f t="shared" si="99"/>
        <v>14500</v>
      </c>
      <c r="N103" s="24">
        <f t="shared" si="100"/>
        <v>15968908</v>
      </c>
      <c r="O103" s="25">
        <f t="shared" si="101"/>
        <v>0</v>
      </c>
      <c r="P103" s="24">
        <f t="shared" si="102"/>
        <v>0</v>
      </c>
      <c r="Q103" s="25">
        <f t="shared" si="103"/>
        <v>0</v>
      </c>
      <c r="R103" s="24">
        <f t="shared" si="104"/>
        <v>0</v>
      </c>
      <c r="S103" s="25">
        <f t="shared" si="105"/>
        <v>0</v>
      </c>
      <c r="T103" s="24">
        <f t="shared" si="106"/>
        <v>0</v>
      </c>
      <c r="U103" s="25">
        <f t="shared" si="107"/>
        <v>0</v>
      </c>
      <c r="V103" s="24">
        <f t="shared" si="108"/>
        <v>0</v>
      </c>
      <c r="W103" s="25">
        <f t="shared" si="109"/>
        <v>0</v>
      </c>
      <c r="X103" s="24">
        <f t="shared" si="110"/>
        <v>0</v>
      </c>
      <c r="Y103" s="24">
        <f t="shared" si="111"/>
        <v>7901270.3899999997</v>
      </c>
      <c r="Z103" s="24">
        <f t="shared" si="112"/>
        <v>7901270.3899999997</v>
      </c>
      <c r="AA103" s="25">
        <f>КМС!AA103+ИГС!AA103+МАКС!AA103</f>
        <v>4603</v>
      </c>
      <c r="AB103" s="24">
        <f>КМС!AB103+ИГС!AB103+МАКС!AB103</f>
        <v>2249471.9900000002</v>
      </c>
      <c r="AC103" s="25">
        <f>КМС!AC103+ИГС!AC103+МАКС!AC103</f>
        <v>1439</v>
      </c>
      <c r="AD103" s="24">
        <f>КМС!AD103+ИГС!AD103+МАКС!AD103</f>
        <v>861126</v>
      </c>
      <c r="AE103" s="25">
        <f>КМС!AE103+ИГС!AE103+МАКС!AE103</f>
        <v>4350</v>
      </c>
      <c r="AF103" s="24">
        <f>КМС!AF103+ИГС!AF103+МАКС!AF103</f>
        <v>4790672.4000000004</v>
      </c>
      <c r="AG103" s="25">
        <f>КМС!AG103+ИГС!AG103+МАКС!AG103</f>
        <v>0</v>
      </c>
      <c r="AH103" s="24">
        <f>КМС!AH103+ИГС!AH103+МАКС!AH103</f>
        <v>0</v>
      </c>
      <c r="AI103" s="25">
        <f>КМС!AI103+ИГС!AI103+МАКС!AI103</f>
        <v>0</v>
      </c>
      <c r="AJ103" s="24">
        <f>КМС!AJ103+ИГС!AJ103+МАКС!AJ103</f>
        <v>0</v>
      </c>
      <c r="AK103" s="25">
        <f>КМС!AK103+ИГС!AK103+МАКС!AK103</f>
        <v>0</v>
      </c>
      <c r="AL103" s="24">
        <f>КМС!AL103+ИГС!AL103+МАКС!AL103</f>
        <v>0</v>
      </c>
      <c r="AM103" s="25">
        <f>КМС!AM103+ИГС!AM103+МАКС!AM103</f>
        <v>0</v>
      </c>
      <c r="AN103" s="24">
        <f>КМС!AN103+ИГС!AN103+МАКС!AN103</f>
        <v>0</v>
      </c>
      <c r="AO103" s="25">
        <f>КМС!AO103+ИГС!AO103+МАКС!AO103</f>
        <v>0</v>
      </c>
      <c r="AP103" s="24">
        <f>КМС!AP103+ИГС!AP103+МАКС!AP103</f>
        <v>0</v>
      </c>
      <c r="AQ103" s="24">
        <f t="shared" si="113"/>
        <v>5267513.5999999996</v>
      </c>
      <c r="AR103" s="24">
        <f t="shared" si="114"/>
        <v>5267513.5999999996</v>
      </c>
      <c r="AS103" s="25">
        <f>КМС!AS103+ИГС!AS103+МАКС!AS103</f>
        <v>3199</v>
      </c>
      <c r="AT103" s="24">
        <f>КМС!AT103+ИГС!AT103+МАКС!AT103</f>
        <v>1499648.01</v>
      </c>
      <c r="AU103" s="25">
        <f>КМС!AU103+ИГС!AU103+МАКС!AU103</f>
        <v>1062</v>
      </c>
      <c r="AV103" s="24">
        <f>КМС!AV103+ИГС!AV103+МАКС!AV103</f>
        <v>574084</v>
      </c>
      <c r="AW103" s="25">
        <f>КМС!AW103+ИГС!AW103+МАКС!AW103</f>
        <v>2899</v>
      </c>
      <c r="AX103" s="24">
        <f>КМС!AX103+ИГС!AX103+МАКС!AX103</f>
        <v>3193781.59</v>
      </c>
      <c r="AY103" s="25">
        <f>КМС!AY103+ИГС!AY103+МАКС!AY103</f>
        <v>0</v>
      </c>
      <c r="AZ103" s="24">
        <f>КМС!AZ103+ИГС!AZ103+МАКС!AZ103</f>
        <v>0</v>
      </c>
      <c r="BA103" s="25">
        <f>КМС!BA103+ИГС!BA103+МАКС!BA103</f>
        <v>0</v>
      </c>
      <c r="BB103" s="24">
        <f>КМС!BB103+ИГС!BB103+МАКС!BB103</f>
        <v>0</v>
      </c>
      <c r="BC103" s="25">
        <f>КМС!BC103+ИГС!BC103+МАКС!BC103</f>
        <v>0</v>
      </c>
      <c r="BD103" s="24">
        <f>КМС!BD103+ИГС!BD103+МАКС!BD103</f>
        <v>0</v>
      </c>
      <c r="BE103" s="25">
        <f>КМС!BE103+ИГС!BE103+МАКС!BE103</f>
        <v>0</v>
      </c>
      <c r="BF103" s="24">
        <f>КМС!BF103+ИГС!BF103+МАКС!BF103</f>
        <v>0</v>
      </c>
      <c r="BG103" s="25">
        <f>КМС!BG103+ИГС!BG103+МАКС!BG103</f>
        <v>0</v>
      </c>
      <c r="BH103" s="24">
        <f>КМС!BH103+ИГС!BH103+МАКС!BH103</f>
        <v>0</v>
      </c>
      <c r="BI103" s="24">
        <f t="shared" si="115"/>
        <v>5267513.5999999996</v>
      </c>
      <c r="BJ103" s="24">
        <f t="shared" si="116"/>
        <v>5267513.5999999996</v>
      </c>
      <c r="BK103" s="25">
        <f>КМС!BK103+ИГС!BK103+МАКС!BK103</f>
        <v>3199</v>
      </c>
      <c r="BL103" s="24">
        <f>КМС!BL103+ИГС!BL103+МАКС!BL103</f>
        <v>1499648.01</v>
      </c>
      <c r="BM103" s="25">
        <f>КМС!BM103+ИГС!BM103+МАКС!BM103</f>
        <v>1062</v>
      </c>
      <c r="BN103" s="24">
        <f>КМС!BN103+ИГС!BN103+МАКС!BN103</f>
        <v>574084</v>
      </c>
      <c r="BO103" s="25">
        <f>КМС!BO103+ИГС!BO103+МАКС!BO103</f>
        <v>2899</v>
      </c>
      <c r="BP103" s="24">
        <f>КМС!BP103+ИГС!BP103+МАКС!BP103</f>
        <v>3193781.59</v>
      </c>
      <c r="BQ103" s="25">
        <f>КМС!BQ103+ИГС!BQ103+МАКС!BQ103</f>
        <v>0</v>
      </c>
      <c r="BR103" s="24">
        <f>КМС!BR103+ИГС!BR103+МАКС!BR103</f>
        <v>0</v>
      </c>
      <c r="BS103" s="25">
        <f>КМС!BS103+ИГС!BS103+МАКС!BS103</f>
        <v>0</v>
      </c>
      <c r="BT103" s="24">
        <f>КМС!BT103+ИГС!BT103+МАКС!BT103</f>
        <v>0</v>
      </c>
      <c r="BU103" s="25">
        <f>КМС!BU103+ИГС!BU103+МАКС!BU103</f>
        <v>0</v>
      </c>
      <c r="BV103" s="24">
        <f>КМС!BV103+ИГС!BV103+МАКС!BV103</f>
        <v>0</v>
      </c>
      <c r="BW103" s="25">
        <f>КМС!BW103+ИГС!BW103+МАКС!BW103</f>
        <v>0</v>
      </c>
      <c r="BX103" s="24">
        <f>КМС!BX103+ИГС!BX103+МАКС!BX103</f>
        <v>0</v>
      </c>
      <c r="BY103" s="25">
        <f>КМС!BY103+ИГС!BY103+МАКС!BY103</f>
        <v>0</v>
      </c>
      <c r="BZ103" s="24">
        <f>КМС!BZ103+ИГС!BZ103+МАКС!BZ103</f>
        <v>0</v>
      </c>
      <c r="CA103" s="24">
        <f t="shared" si="117"/>
        <v>7901270.4100000001</v>
      </c>
      <c r="CB103" s="24">
        <f t="shared" si="118"/>
        <v>7901270.4100000001</v>
      </c>
      <c r="CC103" s="25">
        <f>КМС!CC103+ИГС!CC103+МАКС!CC103</f>
        <v>4999</v>
      </c>
      <c r="CD103" s="24">
        <f>КМС!CD103+ИГС!CD103+МАКС!CD103</f>
        <v>2249471.9900000002</v>
      </c>
      <c r="CE103" s="25">
        <f>КМС!CE103+ИГС!CE103+МАКС!CE103</f>
        <v>1437</v>
      </c>
      <c r="CF103" s="24">
        <f>КМС!CF103+ИГС!CF103+МАКС!CF103</f>
        <v>861126</v>
      </c>
      <c r="CG103" s="25">
        <f>КМС!CG103+ИГС!CG103+МАКС!CG103</f>
        <v>4352</v>
      </c>
      <c r="CH103" s="24">
        <f>КМС!CH103+ИГС!CH103+МАКС!CH103</f>
        <v>4790672.42</v>
      </c>
      <c r="CI103" s="25">
        <f>КМС!CI103+ИГС!CI103+МАКС!CI103</f>
        <v>0</v>
      </c>
      <c r="CJ103" s="24">
        <f>КМС!CJ103+ИГС!CJ103+МАКС!CJ103</f>
        <v>0</v>
      </c>
      <c r="CK103" s="25">
        <f>КМС!CK103+ИГС!CK103+МАКС!CK103</f>
        <v>0</v>
      </c>
      <c r="CL103" s="24">
        <f>КМС!CL103+ИГС!CL103+МАКС!CL103</f>
        <v>0</v>
      </c>
      <c r="CM103" s="25">
        <f>КМС!CM103+ИГС!CM103+МАКС!CM103</f>
        <v>0</v>
      </c>
      <c r="CN103" s="24">
        <f>КМС!CN103+ИГС!CN103+МАКС!CN103</f>
        <v>0</v>
      </c>
      <c r="CO103" s="25">
        <f>КМС!CO103+ИГС!CO103+МАКС!CO103</f>
        <v>0</v>
      </c>
      <c r="CP103" s="24">
        <f>КМС!CP103+ИГС!CP103+МАКС!CP103</f>
        <v>0</v>
      </c>
      <c r="CQ103" s="25">
        <f>КМС!CQ103+ИГС!CQ103+МАКС!CQ103</f>
        <v>0</v>
      </c>
      <c r="CR103" s="24">
        <f>КМС!CR103+ИГС!CR103+МАКС!CR103</f>
        <v>0</v>
      </c>
    </row>
    <row r="104" spans="1:96" x14ac:dyDescent="0.25">
      <c r="A104" s="9">
        <v>83</v>
      </c>
      <c r="B104" s="8" t="s">
        <v>58</v>
      </c>
      <c r="C104" s="28">
        <v>330248</v>
      </c>
      <c r="D104" s="29" t="s">
        <v>144</v>
      </c>
      <c r="E104" s="29" t="s">
        <v>123</v>
      </c>
      <c r="F104" s="31" t="s">
        <v>145</v>
      </c>
      <c r="G104" s="24">
        <f t="shared" si="94"/>
        <v>119324329.77</v>
      </c>
      <c r="H104" s="24">
        <f t="shared" si="95"/>
        <v>18684134.010000002</v>
      </c>
      <c r="I104" s="25">
        <f t="shared" si="93"/>
        <v>12191</v>
      </c>
      <c r="J104" s="24">
        <f t="shared" si="96"/>
        <v>3086486.46</v>
      </c>
      <c r="K104" s="25">
        <f t="shared" si="97"/>
        <v>0</v>
      </c>
      <c r="L104" s="24">
        <f t="shared" si="98"/>
        <v>0</v>
      </c>
      <c r="M104" s="25">
        <f t="shared" si="99"/>
        <v>11417</v>
      </c>
      <c r="N104" s="24">
        <f t="shared" si="100"/>
        <v>15597647.550000001</v>
      </c>
      <c r="O104" s="25">
        <f t="shared" si="101"/>
        <v>1188</v>
      </c>
      <c r="P104" s="24">
        <f t="shared" si="102"/>
        <v>10937344.41</v>
      </c>
      <c r="Q104" s="25">
        <f t="shared" si="103"/>
        <v>3771</v>
      </c>
      <c r="R104" s="24">
        <f t="shared" si="104"/>
        <v>89702851.349999994</v>
      </c>
      <c r="S104" s="25">
        <f t="shared" si="105"/>
        <v>0</v>
      </c>
      <c r="T104" s="24">
        <f t="shared" si="106"/>
        <v>0</v>
      </c>
      <c r="U104" s="25">
        <f t="shared" si="107"/>
        <v>0</v>
      </c>
      <c r="V104" s="24">
        <f t="shared" si="108"/>
        <v>0</v>
      </c>
      <c r="W104" s="25">
        <f t="shared" si="109"/>
        <v>0</v>
      </c>
      <c r="X104" s="24">
        <f t="shared" si="110"/>
        <v>0</v>
      </c>
      <c r="Y104" s="24">
        <f t="shared" si="111"/>
        <v>35797298.93</v>
      </c>
      <c r="Z104" s="24">
        <f t="shared" si="112"/>
        <v>5605240.2000000002</v>
      </c>
      <c r="AA104" s="25">
        <f>КМС!AA104+ИГС!AA104+МАКС!AA104</f>
        <v>3537</v>
      </c>
      <c r="AB104" s="24">
        <f>КМС!AB104+ИГС!AB104+МАКС!AB104</f>
        <v>925945.94</v>
      </c>
      <c r="AC104" s="25">
        <f>КМС!AC104+ИГС!AC104+МАКС!AC104</f>
        <v>0</v>
      </c>
      <c r="AD104" s="24">
        <f>КМС!AD104+ИГС!AD104+МАКС!AD104</f>
        <v>0</v>
      </c>
      <c r="AE104" s="25">
        <f>КМС!AE104+ИГС!AE104+МАКС!AE104</f>
        <v>3425</v>
      </c>
      <c r="AF104" s="24">
        <f>КМС!AF104+ИГС!AF104+МАКС!AF104</f>
        <v>4679294.26</v>
      </c>
      <c r="AG104" s="25">
        <f>КМС!AG104+ИГС!AG104+МАКС!AG104</f>
        <v>357</v>
      </c>
      <c r="AH104" s="24">
        <f>КМС!AH104+ИГС!AH104+МАКС!AH104</f>
        <v>3281203.33</v>
      </c>
      <c r="AI104" s="25">
        <f>КМС!AI104+ИГС!AI104+МАКС!AI104</f>
        <v>1131</v>
      </c>
      <c r="AJ104" s="24">
        <f>КМС!AJ104+ИГС!AJ104+МАКС!AJ104</f>
        <v>26910855.399999999</v>
      </c>
      <c r="AK104" s="25">
        <f>КМС!AK104+ИГС!AK104+МАКС!AK104</f>
        <v>0</v>
      </c>
      <c r="AL104" s="24">
        <f>КМС!AL104+ИГС!AL104+МАКС!AL104</f>
        <v>0</v>
      </c>
      <c r="AM104" s="25">
        <f>КМС!AM104+ИГС!AM104+МАКС!AM104</f>
        <v>0</v>
      </c>
      <c r="AN104" s="24">
        <f>КМС!AN104+ИГС!AN104+МАКС!AN104</f>
        <v>0</v>
      </c>
      <c r="AO104" s="25">
        <f>КМС!AO104+ИГС!AO104+МАКС!AO104</f>
        <v>0</v>
      </c>
      <c r="AP104" s="24">
        <f>КМС!AP104+ИГС!AP104+МАКС!AP104</f>
        <v>0</v>
      </c>
      <c r="AQ104" s="24">
        <f t="shared" si="113"/>
        <v>23864865.960000001</v>
      </c>
      <c r="AR104" s="24">
        <f t="shared" si="114"/>
        <v>3736826.8</v>
      </c>
      <c r="AS104" s="25">
        <f>КМС!AS104+ИГС!AS104+МАКС!AS104</f>
        <v>2439</v>
      </c>
      <c r="AT104" s="24">
        <f>КМС!AT104+ИГС!AT104+МАКС!AT104</f>
        <v>617297.29</v>
      </c>
      <c r="AU104" s="25">
        <f>КМС!AU104+ИГС!AU104+МАКС!AU104</f>
        <v>0</v>
      </c>
      <c r="AV104" s="24">
        <f>КМС!AV104+ИГС!AV104+МАКС!AV104</f>
        <v>0</v>
      </c>
      <c r="AW104" s="25">
        <f>КМС!AW104+ИГС!AW104+МАКС!AW104</f>
        <v>2284</v>
      </c>
      <c r="AX104" s="24">
        <f>КМС!AX104+ИГС!AX104+МАКС!AX104</f>
        <v>3119529.51</v>
      </c>
      <c r="AY104" s="25">
        <f>КМС!AY104+ИГС!AY104+МАКС!AY104</f>
        <v>237</v>
      </c>
      <c r="AZ104" s="24">
        <f>КМС!AZ104+ИГС!AZ104+МАКС!AZ104</f>
        <v>2187468.88</v>
      </c>
      <c r="BA104" s="25">
        <f>КМС!BA104+ИГС!BA104+МАКС!BA104</f>
        <v>754</v>
      </c>
      <c r="BB104" s="24">
        <f>КМС!BB104+ИГС!BB104+МАКС!BB104</f>
        <v>17940570.280000001</v>
      </c>
      <c r="BC104" s="25">
        <f>КМС!BC104+ИГС!BC104+МАКС!BC104</f>
        <v>0</v>
      </c>
      <c r="BD104" s="24">
        <f>КМС!BD104+ИГС!BD104+МАКС!BD104</f>
        <v>0</v>
      </c>
      <c r="BE104" s="25">
        <f>КМС!BE104+ИГС!BE104+МАКС!BE104</f>
        <v>0</v>
      </c>
      <c r="BF104" s="24">
        <f>КМС!BF104+ИГС!BF104+МАКС!BF104</f>
        <v>0</v>
      </c>
      <c r="BG104" s="25">
        <f>КМС!BG104+ИГС!BG104+МАКС!BG104</f>
        <v>0</v>
      </c>
      <c r="BH104" s="24">
        <f>КМС!BH104+ИГС!BH104+МАКС!BH104</f>
        <v>0</v>
      </c>
      <c r="BI104" s="24">
        <f t="shared" si="115"/>
        <v>23864865.960000001</v>
      </c>
      <c r="BJ104" s="24">
        <f t="shared" si="116"/>
        <v>3736826.8</v>
      </c>
      <c r="BK104" s="25">
        <f>КМС!BK104+ИГС!BK104+МАКС!BK104</f>
        <v>2439</v>
      </c>
      <c r="BL104" s="24">
        <f>КМС!BL104+ИГС!BL104+МАКС!BL104</f>
        <v>617297.29</v>
      </c>
      <c r="BM104" s="25">
        <f>КМС!BM104+ИГС!BM104+МАКС!BM104</f>
        <v>0</v>
      </c>
      <c r="BN104" s="24">
        <f>КМС!BN104+ИГС!BN104+МАКС!BN104</f>
        <v>0</v>
      </c>
      <c r="BO104" s="25">
        <f>КМС!BO104+ИГС!BO104+МАКС!BO104</f>
        <v>2284</v>
      </c>
      <c r="BP104" s="24">
        <f>КМС!BP104+ИГС!BP104+МАКС!BP104</f>
        <v>3119529.51</v>
      </c>
      <c r="BQ104" s="25">
        <f>КМС!BQ104+ИГС!BQ104+МАКС!BQ104</f>
        <v>237</v>
      </c>
      <c r="BR104" s="24">
        <f>КМС!BR104+ИГС!BR104+МАКС!BR104</f>
        <v>2187468.88</v>
      </c>
      <c r="BS104" s="25">
        <f>КМС!BS104+ИГС!BS104+МАКС!BS104</f>
        <v>754</v>
      </c>
      <c r="BT104" s="24">
        <f>КМС!BT104+ИГС!BT104+МАКС!BT104</f>
        <v>17940570.280000001</v>
      </c>
      <c r="BU104" s="25">
        <f>КМС!BU104+ИГС!BU104+МАКС!BU104</f>
        <v>0</v>
      </c>
      <c r="BV104" s="24">
        <f>КМС!BV104+ИГС!BV104+МАКС!BV104</f>
        <v>0</v>
      </c>
      <c r="BW104" s="25">
        <f>КМС!BW104+ИГС!BW104+МАКС!BW104</f>
        <v>0</v>
      </c>
      <c r="BX104" s="24">
        <f>КМС!BX104+ИГС!BX104+МАКС!BX104</f>
        <v>0</v>
      </c>
      <c r="BY104" s="25">
        <f>КМС!BY104+ИГС!BY104+МАКС!BY104</f>
        <v>0</v>
      </c>
      <c r="BZ104" s="24">
        <f>КМС!BZ104+ИГС!BZ104+МАКС!BZ104</f>
        <v>0</v>
      </c>
      <c r="CA104" s="24">
        <f t="shared" si="117"/>
        <v>35797298.920000002</v>
      </c>
      <c r="CB104" s="24">
        <f t="shared" si="118"/>
        <v>5605240.21</v>
      </c>
      <c r="CC104" s="25">
        <f>КМС!CC104+ИГС!CC104+МАКС!CC104</f>
        <v>3776</v>
      </c>
      <c r="CD104" s="24">
        <f>КМС!CD104+ИГС!CD104+МАКС!CD104</f>
        <v>925945.94</v>
      </c>
      <c r="CE104" s="25">
        <f>КМС!CE104+ИГС!CE104+МАКС!CE104</f>
        <v>0</v>
      </c>
      <c r="CF104" s="24">
        <f>КМС!CF104+ИГС!CF104+МАКС!CF104</f>
        <v>0</v>
      </c>
      <c r="CG104" s="25">
        <f>КМС!CG104+ИГС!CG104+МАКС!CG104</f>
        <v>3424</v>
      </c>
      <c r="CH104" s="24">
        <f>КМС!CH104+ИГС!CH104+МАКС!CH104</f>
        <v>4679294.2699999996</v>
      </c>
      <c r="CI104" s="25">
        <f>КМС!CI104+ИГС!CI104+МАКС!CI104</f>
        <v>357</v>
      </c>
      <c r="CJ104" s="24">
        <f>КМС!CJ104+ИГС!CJ104+МАКС!CJ104</f>
        <v>3281203.32</v>
      </c>
      <c r="CK104" s="25">
        <f>КМС!CK104+ИГС!CK104+МАКС!CK104</f>
        <v>1132</v>
      </c>
      <c r="CL104" s="24">
        <f>КМС!CL104+ИГС!CL104+МАКС!CL104</f>
        <v>26910855.390000001</v>
      </c>
      <c r="CM104" s="25">
        <f>КМС!CM104+ИГС!CM104+МАКС!CM104</f>
        <v>0</v>
      </c>
      <c r="CN104" s="24">
        <f>КМС!CN104+ИГС!CN104+МАКС!CN104</f>
        <v>0</v>
      </c>
      <c r="CO104" s="25">
        <f>КМС!CO104+ИГС!CO104+МАКС!CO104</f>
        <v>0</v>
      </c>
      <c r="CP104" s="24">
        <f>КМС!CP104+ИГС!CP104+МАКС!CP104</f>
        <v>0</v>
      </c>
      <c r="CQ104" s="25">
        <f>КМС!CQ104+ИГС!CQ104+МАКС!CQ104</f>
        <v>0</v>
      </c>
      <c r="CR104" s="24">
        <f>КМС!CR104+ИГС!CR104+МАКС!CR104</f>
        <v>0</v>
      </c>
    </row>
    <row r="105" spans="1:96" x14ac:dyDescent="0.25">
      <c r="A105" s="9">
        <v>84</v>
      </c>
      <c r="B105" s="8" t="s">
        <v>59</v>
      </c>
      <c r="C105" s="28">
        <v>330059</v>
      </c>
      <c r="D105" s="29" t="s">
        <v>144</v>
      </c>
      <c r="E105" s="29" t="s">
        <v>123</v>
      </c>
      <c r="F105" s="31" t="s">
        <v>145</v>
      </c>
      <c r="G105" s="24">
        <f t="shared" si="94"/>
        <v>219730457.81</v>
      </c>
      <c r="H105" s="24">
        <f t="shared" si="95"/>
        <v>148329479.75999999</v>
      </c>
      <c r="I105" s="25">
        <f t="shared" si="93"/>
        <v>79108</v>
      </c>
      <c r="J105" s="24">
        <f t="shared" si="96"/>
        <v>71294968.819999993</v>
      </c>
      <c r="K105" s="25">
        <f t="shared" si="97"/>
        <v>12705</v>
      </c>
      <c r="L105" s="24">
        <f t="shared" si="98"/>
        <v>8082741.6500000004</v>
      </c>
      <c r="M105" s="25">
        <f t="shared" si="99"/>
        <v>50716</v>
      </c>
      <c r="N105" s="24">
        <f t="shared" si="100"/>
        <v>68951769.290000007</v>
      </c>
      <c r="O105" s="25">
        <f t="shared" si="101"/>
        <v>1130</v>
      </c>
      <c r="P105" s="24">
        <f t="shared" si="102"/>
        <v>23914231.649999999</v>
      </c>
      <c r="Q105" s="25">
        <f t="shared" si="103"/>
        <v>2329</v>
      </c>
      <c r="R105" s="24">
        <f t="shared" si="104"/>
        <v>47486746.399999999</v>
      </c>
      <c r="S105" s="25">
        <f t="shared" si="105"/>
        <v>0</v>
      </c>
      <c r="T105" s="24">
        <f t="shared" si="106"/>
        <v>0</v>
      </c>
      <c r="U105" s="25">
        <f t="shared" si="107"/>
        <v>0</v>
      </c>
      <c r="V105" s="24">
        <f t="shared" si="108"/>
        <v>0</v>
      </c>
      <c r="W105" s="25">
        <f t="shared" si="109"/>
        <v>0</v>
      </c>
      <c r="X105" s="24">
        <f t="shared" si="110"/>
        <v>0</v>
      </c>
      <c r="Y105" s="24">
        <f t="shared" si="111"/>
        <v>59413985.560000002</v>
      </c>
      <c r="Z105" s="24">
        <f t="shared" si="112"/>
        <v>37993692.140000001</v>
      </c>
      <c r="AA105" s="25">
        <f>КМС!AA105+ИГС!AA105+МАКС!AA105</f>
        <v>22946</v>
      </c>
      <c r="AB105" s="24">
        <f>КМС!AB105+ИГС!AB105+МАКС!AB105</f>
        <v>18070863.23</v>
      </c>
      <c r="AC105" s="25">
        <f>КМС!AC105+ИГС!AC105+МАКС!AC105</f>
        <v>3685</v>
      </c>
      <c r="AD105" s="24">
        <f>КМС!AD105+ИГС!AD105+МАКС!AD105</f>
        <v>2424822.5</v>
      </c>
      <c r="AE105" s="25">
        <f>КМС!AE105+ИГС!AE105+МАКС!AE105</f>
        <v>15215</v>
      </c>
      <c r="AF105" s="24">
        <f>КМС!AF105+ИГС!AF105+МАКС!AF105</f>
        <v>17498006.41</v>
      </c>
      <c r="AG105" s="25">
        <f>КМС!AG105+ИГС!AG105+МАКС!AG105</f>
        <v>340</v>
      </c>
      <c r="AH105" s="24">
        <f>КМС!AH105+ИГС!AH105+МАКС!AH105</f>
        <v>7174269.5</v>
      </c>
      <c r="AI105" s="25">
        <f>КМС!AI105+ИГС!AI105+МАКС!AI105</f>
        <v>699</v>
      </c>
      <c r="AJ105" s="24">
        <f>КМС!AJ105+ИГС!AJ105+МАКС!AJ105</f>
        <v>14246023.92</v>
      </c>
      <c r="AK105" s="25">
        <f>КМС!AK105+ИГС!AK105+МАКС!AK105</f>
        <v>0</v>
      </c>
      <c r="AL105" s="24">
        <f>КМС!AL105+ИГС!AL105+МАКС!AL105</f>
        <v>0</v>
      </c>
      <c r="AM105" s="25">
        <f>КМС!AM105+ИГС!AM105+МАКС!AM105</f>
        <v>0</v>
      </c>
      <c r="AN105" s="24">
        <f>КМС!AN105+ИГС!AN105+МАКС!AN105</f>
        <v>0</v>
      </c>
      <c r="AO105" s="25">
        <f>КМС!AO105+ИГС!AO105+МАКС!AO105</f>
        <v>0</v>
      </c>
      <c r="AP105" s="24">
        <f>КМС!AP105+ИГС!AP105+МАКС!AP105</f>
        <v>0</v>
      </c>
      <c r="AQ105" s="24">
        <f t="shared" si="113"/>
        <v>50451243.369999997</v>
      </c>
      <c r="AR105" s="24">
        <f t="shared" si="114"/>
        <v>36171047.759999998</v>
      </c>
      <c r="AS105" s="25">
        <f>КМС!AS105+ИГС!AS105+МАКС!AS105</f>
        <v>15822</v>
      </c>
      <c r="AT105" s="24">
        <f>КМС!AT105+ИГС!AT105+МАКС!AT105</f>
        <v>17576621.190000001</v>
      </c>
      <c r="AU105" s="25">
        <f>КМС!AU105+ИГС!AU105+МАКС!AU105</f>
        <v>2667</v>
      </c>
      <c r="AV105" s="24">
        <f>КМС!AV105+ИГС!AV105+МАКС!AV105</f>
        <v>1616548.33</v>
      </c>
      <c r="AW105" s="25">
        <f>КМС!AW105+ИГС!AW105+МАКС!AW105</f>
        <v>10144</v>
      </c>
      <c r="AX105" s="24">
        <f>КМС!AX105+ИГС!AX105+МАКС!AX105</f>
        <v>16977878.239999998</v>
      </c>
      <c r="AY105" s="25">
        <f>КМС!AY105+ИГС!AY105+МАКС!AY105</f>
        <v>226</v>
      </c>
      <c r="AZ105" s="24">
        <f>КМС!AZ105+ИГС!AZ105+МАКС!AZ105</f>
        <v>4782846.33</v>
      </c>
      <c r="BA105" s="25">
        <f>КМС!BA105+ИГС!BA105+МАКС!BA105</f>
        <v>466</v>
      </c>
      <c r="BB105" s="24">
        <f>КМС!BB105+ИГС!BB105+МАКС!BB105</f>
        <v>9497349.2799999993</v>
      </c>
      <c r="BC105" s="25">
        <f>КМС!BC105+ИГС!BC105+МАКС!BC105</f>
        <v>0</v>
      </c>
      <c r="BD105" s="24">
        <f>КМС!BD105+ИГС!BD105+МАКС!BD105</f>
        <v>0</v>
      </c>
      <c r="BE105" s="25">
        <f>КМС!BE105+ИГС!BE105+МАКС!BE105</f>
        <v>0</v>
      </c>
      <c r="BF105" s="24">
        <f>КМС!BF105+ИГС!BF105+МАКС!BF105</f>
        <v>0</v>
      </c>
      <c r="BG105" s="25">
        <f>КМС!BG105+ИГС!BG105+МАКС!BG105</f>
        <v>0</v>
      </c>
      <c r="BH105" s="24">
        <f>КМС!BH105+ИГС!BH105+МАКС!BH105</f>
        <v>0</v>
      </c>
      <c r="BI105" s="24">
        <f t="shared" si="115"/>
        <v>50451243.369999997</v>
      </c>
      <c r="BJ105" s="24">
        <f t="shared" si="116"/>
        <v>36171047.759999998</v>
      </c>
      <c r="BK105" s="25">
        <f>КМС!BK105+ИГС!BK105+МАКС!BK105</f>
        <v>15822</v>
      </c>
      <c r="BL105" s="24">
        <f>КМС!BL105+ИГС!BL105+МАКС!BL105</f>
        <v>17576621.190000001</v>
      </c>
      <c r="BM105" s="25">
        <f>КМС!BM105+ИГС!BM105+МАКС!BM105</f>
        <v>2667</v>
      </c>
      <c r="BN105" s="24">
        <f>КМС!BN105+ИГС!BN105+МАКС!BN105</f>
        <v>1616548.33</v>
      </c>
      <c r="BO105" s="25">
        <f>КМС!BO105+ИГС!BO105+МАКС!BO105</f>
        <v>10144</v>
      </c>
      <c r="BP105" s="24">
        <f>КМС!BP105+ИГС!BP105+МАКС!BP105</f>
        <v>16977878.239999998</v>
      </c>
      <c r="BQ105" s="25">
        <f>КМС!BQ105+ИГС!BQ105+МАКС!BQ105</f>
        <v>226</v>
      </c>
      <c r="BR105" s="24">
        <f>КМС!BR105+ИГС!BR105+МАКС!BR105</f>
        <v>4782846.33</v>
      </c>
      <c r="BS105" s="25">
        <f>КМС!BS105+ИГС!BS105+МАКС!BS105</f>
        <v>466</v>
      </c>
      <c r="BT105" s="24">
        <f>КМС!BT105+ИГС!BT105+МАКС!BT105</f>
        <v>9497349.2799999993</v>
      </c>
      <c r="BU105" s="25">
        <f>КМС!BU105+ИГС!BU105+МАКС!BU105</f>
        <v>0</v>
      </c>
      <c r="BV105" s="24">
        <f>КМС!BV105+ИГС!BV105+МАКС!BV105</f>
        <v>0</v>
      </c>
      <c r="BW105" s="25">
        <f>КМС!BW105+ИГС!BW105+МАКС!BW105</f>
        <v>0</v>
      </c>
      <c r="BX105" s="24">
        <f>КМС!BX105+ИГС!BX105+МАКС!BX105</f>
        <v>0</v>
      </c>
      <c r="BY105" s="25">
        <f>КМС!BY105+ИГС!BY105+МАКС!BY105</f>
        <v>0</v>
      </c>
      <c r="BZ105" s="24">
        <f>КМС!BZ105+ИГС!BZ105+МАКС!BZ105</f>
        <v>0</v>
      </c>
      <c r="CA105" s="24">
        <f t="shared" si="117"/>
        <v>59413985.509999998</v>
      </c>
      <c r="CB105" s="24">
        <f t="shared" si="118"/>
        <v>37993692.100000001</v>
      </c>
      <c r="CC105" s="25">
        <f>КМС!CC105+ИГС!CC105+МАКС!CC105</f>
        <v>24518</v>
      </c>
      <c r="CD105" s="24">
        <f>КМС!CD105+ИГС!CD105+МАКС!CD105</f>
        <v>18070863.210000001</v>
      </c>
      <c r="CE105" s="25">
        <f>КМС!CE105+ИГС!CE105+МАКС!CE105</f>
        <v>3686</v>
      </c>
      <c r="CF105" s="24">
        <f>КМС!CF105+ИГС!CF105+МАКС!CF105</f>
        <v>2424822.4900000002</v>
      </c>
      <c r="CG105" s="25">
        <f>КМС!CG105+ИГС!CG105+МАКС!CG105</f>
        <v>15213</v>
      </c>
      <c r="CH105" s="24">
        <f>КМС!CH105+ИГС!CH105+МАКС!CH105</f>
        <v>17498006.399999999</v>
      </c>
      <c r="CI105" s="25">
        <f>КМС!CI105+ИГС!CI105+МАКС!CI105</f>
        <v>338</v>
      </c>
      <c r="CJ105" s="24">
        <f>КМС!CJ105+ИГС!CJ105+МАКС!CJ105</f>
        <v>7174269.4900000002</v>
      </c>
      <c r="CK105" s="25">
        <f>КМС!CK105+ИГС!CK105+МАКС!CK105</f>
        <v>698</v>
      </c>
      <c r="CL105" s="24">
        <f>КМС!CL105+ИГС!CL105+МАКС!CL105</f>
        <v>14246023.92</v>
      </c>
      <c r="CM105" s="25">
        <f>КМС!CM105+ИГС!CM105+МАКС!CM105</f>
        <v>0</v>
      </c>
      <c r="CN105" s="24">
        <f>КМС!CN105+ИГС!CN105+МАКС!CN105</f>
        <v>0</v>
      </c>
      <c r="CO105" s="25">
        <f>КМС!CO105+ИГС!CO105+МАКС!CO105</f>
        <v>0</v>
      </c>
      <c r="CP105" s="24">
        <f>КМС!CP105+ИГС!CP105+МАКС!CP105</f>
        <v>0</v>
      </c>
      <c r="CQ105" s="25">
        <f>КМС!CQ105+ИГС!CQ105+МАКС!CQ105</f>
        <v>0</v>
      </c>
      <c r="CR105" s="24">
        <f>КМС!CR105+ИГС!CR105+МАКС!CR105</f>
        <v>0</v>
      </c>
    </row>
    <row r="106" spans="1:96" x14ac:dyDescent="0.25">
      <c r="A106" s="10" t="s">
        <v>264</v>
      </c>
      <c r="B106" s="8" t="s">
        <v>60</v>
      </c>
      <c r="C106" s="28">
        <v>330336</v>
      </c>
      <c r="D106" s="29" t="s">
        <v>144</v>
      </c>
      <c r="E106" s="29" t="s">
        <v>123</v>
      </c>
      <c r="F106" s="31" t="s">
        <v>145</v>
      </c>
      <c r="G106" s="24">
        <f t="shared" si="94"/>
        <v>111666038.04000001</v>
      </c>
      <c r="H106" s="24">
        <f t="shared" si="95"/>
        <v>0</v>
      </c>
      <c r="I106" s="25">
        <f t="shared" ref="I106:I137" si="119">AA106+AS106+BK106+CC106</f>
        <v>0</v>
      </c>
      <c r="J106" s="24">
        <f t="shared" si="96"/>
        <v>0</v>
      </c>
      <c r="K106" s="25">
        <f t="shared" si="97"/>
        <v>0</v>
      </c>
      <c r="L106" s="24">
        <f t="shared" si="98"/>
        <v>0</v>
      </c>
      <c r="M106" s="25">
        <f t="shared" si="99"/>
        <v>0</v>
      </c>
      <c r="N106" s="24">
        <f t="shared" si="100"/>
        <v>0</v>
      </c>
      <c r="O106" s="25">
        <f t="shared" si="101"/>
        <v>0</v>
      </c>
      <c r="P106" s="24">
        <f t="shared" si="102"/>
        <v>0</v>
      </c>
      <c r="Q106" s="25">
        <f t="shared" si="103"/>
        <v>0</v>
      </c>
      <c r="R106" s="24">
        <f t="shared" si="104"/>
        <v>0</v>
      </c>
      <c r="S106" s="25">
        <f t="shared" si="105"/>
        <v>0</v>
      </c>
      <c r="T106" s="24">
        <f t="shared" si="106"/>
        <v>0</v>
      </c>
      <c r="U106" s="25">
        <f t="shared" si="107"/>
        <v>0</v>
      </c>
      <c r="V106" s="24">
        <f t="shared" si="108"/>
        <v>0</v>
      </c>
      <c r="W106" s="25">
        <f t="shared" si="109"/>
        <v>37260</v>
      </c>
      <c r="X106" s="24">
        <f t="shared" si="110"/>
        <v>111666038.04000001</v>
      </c>
      <c r="Y106" s="24">
        <f t="shared" si="111"/>
        <v>27892246.289999999</v>
      </c>
      <c r="Z106" s="24">
        <f t="shared" si="112"/>
        <v>0</v>
      </c>
      <c r="AA106" s="25">
        <f>КМС!AA106+ИГС!AA106+МАКС!AA106</f>
        <v>0</v>
      </c>
      <c r="AB106" s="24">
        <f>КМС!AB106+ИГС!AB106+МАКС!AB106</f>
        <v>0</v>
      </c>
      <c r="AC106" s="25">
        <f>КМС!AC106+ИГС!AC106+МАКС!AC106</f>
        <v>0</v>
      </c>
      <c r="AD106" s="24">
        <f>КМС!AD106+ИГС!AD106+МАКС!AD106</f>
        <v>0</v>
      </c>
      <c r="AE106" s="25">
        <f>КМС!AE106+ИГС!AE106+МАКС!AE106</f>
        <v>0</v>
      </c>
      <c r="AF106" s="24">
        <f>КМС!AF106+ИГС!AF106+МАКС!AF106</f>
        <v>0</v>
      </c>
      <c r="AG106" s="25">
        <f>КМС!AG106+ИГС!AG106+МАКС!AG106</f>
        <v>0</v>
      </c>
      <c r="AH106" s="24">
        <f>КМС!AH106+ИГС!AH106+МАКС!AH106</f>
        <v>0</v>
      </c>
      <c r="AI106" s="25">
        <f>КМС!AI106+ИГС!AI106+МАКС!AI106</f>
        <v>0</v>
      </c>
      <c r="AJ106" s="24">
        <f>КМС!AJ106+ИГС!AJ106+МАКС!AJ106</f>
        <v>0</v>
      </c>
      <c r="AK106" s="25">
        <f>КМС!AK106+ИГС!AK106+МАКС!AK106</f>
        <v>0</v>
      </c>
      <c r="AL106" s="24">
        <f>КМС!AL106+ИГС!AL106+МАКС!AL106</f>
        <v>0</v>
      </c>
      <c r="AM106" s="25">
        <f>КМС!AM106+ИГС!AM106+МАКС!AM106</f>
        <v>0</v>
      </c>
      <c r="AN106" s="24">
        <f>КМС!AN106+ИГС!AN106+МАКС!AN106</f>
        <v>0</v>
      </c>
      <c r="AO106" s="25">
        <f>КМС!AO106+ИГС!AO106+МАКС!AO106</f>
        <v>9315</v>
      </c>
      <c r="AP106" s="24">
        <f>КМС!AP106+ИГС!AP106+МАКС!AP106</f>
        <v>27892246.289999999</v>
      </c>
      <c r="AQ106" s="24">
        <f t="shared" si="113"/>
        <v>27892246.289999999</v>
      </c>
      <c r="AR106" s="24">
        <f t="shared" si="114"/>
        <v>0</v>
      </c>
      <c r="AS106" s="25">
        <f>КМС!AS106+ИГС!AS106+МАКС!AS106</f>
        <v>0</v>
      </c>
      <c r="AT106" s="24">
        <f>КМС!AT106+ИГС!AT106+МАКС!AT106</f>
        <v>0</v>
      </c>
      <c r="AU106" s="25">
        <f>КМС!AU106+ИГС!AU106+МАКС!AU106</f>
        <v>0</v>
      </c>
      <c r="AV106" s="24">
        <f>КМС!AV106+ИГС!AV106+МАКС!AV106</f>
        <v>0</v>
      </c>
      <c r="AW106" s="25">
        <f>КМС!AW106+ИГС!AW106+МАКС!AW106</f>
        <v>0</v>
      </c>
      <c r="AX106" s="24">
        <f>КМС!AX106+ИГС!AX106+МАКС!AX106</f>
        <v>0</v>
      </c>
      <c r="AY106" s="25">
        <f>КМС!AY106+ИГС!AY106+МАКС!AY106</f>
        <v>0</v>
      </c>
      <c r="AZ106" s="24">
        <f>КМС!AZ106+ИГС!AZ106+МАКС!AZ106</f>
        <v>0</v>
      </c>
      <c r="BA106" s="25">
        <f>КМС!BA106+ИГС!BA106+МАКС!BA106</f>
        <v>0</v>
      </c>
      <c r="BB106" s="24">
        <f>КМС!BB106+ИГС!BB106+МАКС!BB106</f>
        <v>0</v>
      </c>
      <c r="BC106" s="25">
        <f>КМС!BC106+ИГС!BC106+МАКС!BC106</f>
        <v>0</v>
      </c>
      <c r="BD106" s="24">
        <f>КМС!BD106+ИГС!BD106+МАКС!BD106</f>
        <v>0</v>
      </c>
      <c r="BE106" s="25">
        <f>КМС!BE106+ИГС!BE106+МАКС!BE106</f>
        <v>0</v>
      </c>
      <c r="BF106" s="24">
        <f>КМС!BF106+ИГС!BF106+МАКС!BF106</f>
        <v>0</v>
      </c>
      <c r="BG106" s="25">
        <f>КМС!BG106+ИГС!BG106+МАКС!BG106</f>
        <v>9315</v>
      </c>
      <c r="BH106" s="24">
        <f>КМС!BH106+ИГС!BH106+МАКС!BH106</f>
        <v>27892246.289999999</v>
      </c>
      <c r="BI106" s="24">
        <f t="shared" si="115"/>
        <v>27940772.73</v>
      </c>
      <c r="BJ106" s="24">
        <f t="shared" si="116"/>
        <v>0</v>
      </c>
      <c r="BK106" s="25">
        <f>КМС!BK106+ИГС!BK106+МАКС!BK106</f>
        <v>0</v>
      </c>
      <c r="BL106" s="24">
        <f>КМС!BL106+ИГС!BL106+МАКС!BL106</f>
        <v>0</v>
      </c>
      <c r="BM106" s="25">
        <f>КМС!BM106+ИГС!BM106+МАКС!BM106</f>
        <v>0</v>
      </c>
      <c r="BN106" s="24">
        <f>КМС!BN106+ИГС!BN106+МАКС!BN106</f>
        <v>0</v>
      </c>
      <c r="BO106" s="25">
        <f>КМС!BO106+ИГС!BO106+МАКС!BO106</f>
        <v>0</v>
      </c>
      <c r="BP106" s="24">
        <f>КМС!BP106+ИГС!BP106+МАКС!BP106</f>
        <v>0</v>
      </c>
      <c r="BQ106" s="25">
        <f>КМС!BQ106+ИГС!BQ106+МАКС!BQ106</f>
        <v>0</v>
      </c>
      <c r="BR106" s="24">
        <f>КМС!BR106+ИГС!BR106+МАКС!BR106</f>
        <v>0</v>
      </c>
      <c r="BS106" s="25">
        <f>КМС!BS106+ИГС!BS106+МАКС!BS106</f>
        <v>0</v>
      </c>
      <c r="BT106" s="24">
        <f>КМС!BT106+ИГС!BT106+МАКС!BT106</f>
        <v>0</v>
      </c>
      <c r="BU106" s="25">
        <f>КМС!BU106+ИГС!BU106+МАКС!BU106</f>
        <v>0</v>
      </c>
      <c r="BV106" s="24">
        <f>КМС!BV106+ИГС!BV106+МАКС!BV106</f>
        <v>0</v>
      </c>
      <c r="BW106" s="25">
        <f>КМС!BW106+ИГС!BW106+МАКС!BW106</f>
        <v>0</v>
      </c>
      <c r="BX106" s="24">
        <f>КМС!BX106+ИГС!BX106+МАКС!BX106</f>
        <v>0</v>
      </c>
      <c r="BY106" s="25">
        <f>КМС!BY106+ИГС!BY106+МАКС!BY106</f>
        <v>9315</v>
      </c>
      <c r="BZ106" s="24">
        <f>КМС!BZ106+ИГС!BZ106+МАКС!BZ106</f>
        <v>27940772.73</v>
      </c>
      <c r="CA106" s="24">
        <f t="shared" si="117"/>
        <v>27940772.73</v>
      </c>
      <c r="CB106" s="24">
        <f t="shared" si="118"/>
        <v>0</v>
      </c>
      <c r="CC106" s="25">
        <f>КМС!CC106+ИГС!CC106+МАКС!CC106</f>
        <v>0</v>
      </c>
      <c r="CD106" s="24">
        <f>КМС!CD106+ИГС!CD106+МАКС!CD106</f>
        <v>0</v>
      </c>
      <c r="CE106" s="25">
        <f>КМС!CE106+ИГС!CE106+МАКС!CE106</f>
        <v>0</v>
      </c>
      <c r="CF106" s="24">
        <f>КМС!CF106+ИГС!CF106+МАКС!CF106</f>
        <v>0</v>
      </c>
      <c r="CG106" s="25">
        <f>КМС!CG106+ИГС!CG106+МАКС!CG106</f>
        <v>0</v>
      </c>
      <c r="CH106" s="24">
        <f>КМС!CH106+ИГС!CH106+МАКС!CH106</f>
        <v>0</v>
      </c>
      <c r="CI106" s="25">
        <f>КМС!CI106+ИГС!CI106+МАКС!CI106</f>
        <v>0</v>
      </c>
      <c r="CJ106" s="24">
        <f>КМС!CJ106+ИГС!CJ106+МАКС!CJ106</f>
        <v>0</v>
      </c>
      <c r="CK106" s="25">
        <f>КМС!CK106+ИГС!CK106+МАКС!CK106</f>
        <v>0</v>
      </c>
      <c r="CL106" s="24">
        <f>КМС!CL106+ИГС!CL106+МАКС!CL106</f>
        <v>0</v>
      </c>
      <c r="CM106" s="25">
        <f>КМС!CM106+ИГС!CM106+МАКС!CM106</f>
        <v>0</v>
      </c>
      <c r="CN106" s="24">
        <f>КМС!CN106+ИГС!CN106+МАКС!CN106</f>
        <v>0</v>
      </c>
      <c r="CO106" s="25">
        <f>КМС!CO106+ИГС!CO106+МАКС!CO106</f>
        <v>0</v>
      </c>
      <c r="CP106" s="24">
        <f>КМС!CP106+ИГС!CP106+МАКС!CP106</f>
        <v>0</v>
      </c>
      <c r="CQ106" s="25">
        <f>КМС!CQ106+ИГС!CQ106+МАКС!CQ106</f>
        <v>9315</v>
      </c>
      <c r="CR106" s="24">
        <f>КМС!CR106+ИГС!CR106+МАКС!CR106</f>
        <v>27940772.73</v>
      </c>
    </row>
    <row r="107" spans="1:96" x14ac:dyDescent="0.25">
      <c r="A107" s="6" t="s">
        <v>265</v>
      </c>
      <c r="B107" s="8" t="s">
        <v>61</v>
      </c>
      <c r="C107" s="28">
        <v>330245</v>
      </c>
      <c r="D107" s="29" t="s">
        <v>144</v>
      </c>
      <c r="E107" s="29" t="s">
        <v>123</v>
      </c>
      <c r="F107" s="31" t="s">
        <v>145</v>
      </c>
      <c r="G107" s="24">
        <f t="shared" si="94"/>
        <v>32739652.399999999</v>
      </c>
      <c r="H107" s="24">
        <f t="shared" si="95"/>
        <v>17898744</v>
      </c>
      <c r="I107" s="25">
        <f t="shared" si="119"/>
        <v>14100</v>
      </c>
      <c r="J107" s="24">
        <f t="shared" si="96"/>
        <v>2144469</v>
      </c>
      <c r="K107" s="25">
        <f t="shared" si="97"/>
        <v>0</v>
      </c>
      <c r="L107" s="24">
        <f t="shared" si="98"/>
        <v>0</v>
      </c>
      <c r="M107" s="25">
        <f t="shared" si="99"/>
        <v>7500</v>
      </c>
      <c r="N107" s="24">
        <f t="shared" si="100"/>
        <v>15754275</v>
      </c>
      <c r="O107" s="25">
        <f t="shared" si="101"/>
        <v>806</v>
      </c>
      <c r="P107" s="24">
        <f t="shared" si="102"/>
        <v>14840908.4</v>
      </c>
      <c r="Q107" s="25">
        <f t="shared" si="103"/>
        <v>0</v>
      </c>
      <c r="R107" s="24">
        <f t="shared" si="104"/>
        <v>0</v>
      </c>
      <c r="S107" s="25">
        <f t="shared" si="105"/>
        <v>0</v>
      </c>
      <c r="T107" s="24">
        <f t="shared" si="106"/>
        <v>0</v>
      </c>
      <c r="U107" s="25">
        <f t="shared" si="107"/>
        <v>0</v>
      </c>
      <c r="V107" s="24">
        <f t="shared" si="108"/>
        <v>0</v>
      </c>
      <c r="W107" s="25">
        <f t="shared" si="109"/>
        <v>0</v>
      </c>
      <c r="X107" s="24">
        <f t="shared" si="110"/>
        <v>0</v>
      </c>
      <c r="Y107" s="24">
        <f t="shared" si="111"/>
        <v>14306578.23</v>
      </c>
      <c r="Z107" s="24">
        <f t="shared" si="112"/>
        <v>9854305.7100000009</v>
      </c>
      <c r="AA107" s="25">
        <f>КМС!AA107+ИГС!AA107+МАКС!AA107</f>
        <v>4092</v>
      </c>
      <c r="AB107" s="24">
        <f>КМС!AB107+ИГС!AB107+МАКС!AB107</f>
        <v>643340.69999999995</v>
      </c>
      <c r="AC107" s="25">
        <f>КМС!AC107+ИГС!AC107+МАКС!AC107</f>
        <v>0</v>
      </c>
      <c r="AD107" s="24">
        <f>КМС!AD107+ИГС!AD107+МАКС!AD107</f>
        <v>0</v>
      </c>
      <c r="AE107" s="25">
        <f>КМС!AE107+ИГС!AE107+МАКС!AE107</f>
        <v>2250</v>
      </c>
      <c r="AF107" s="24">
        <f>КМС!AF107+ИГС!AF107+МАКС!AF107</f>
        <v>9210965.0099999998</v>
      </c>
      <c r="AG107" s="25">
        <f>КМС!AG107+ИГС!AG107+МАКС!AG107</f>
        <v>242</v>
      </c>
      <c r="AH107" s="24">
        <f>КМС!AH107+ИГС!AH107+МАКС!AH107</f>
        <v>4452272.5199999996</v>
      </c>
      <c r="AI107" s="25">
        <f>КМС!AI107+ИГС!AI107+МАКС!AI107</f>
        <v>0</v>
      </c>
      <c r="AJ107" s="24">
        <f>КМС!AJ107+ИГС!AJ107+МАКС!AJ107</f>
        <v>0</v>
      </c>
      <c r="AK107" s="25">
        <f>КМС!AK107+ИГС!AK107+МАКС!AK107</f>
        <v>0</v>
      </c>
      <c r="AL107" s="24">
        <f>КМС!AL107+ИГС!AL107+МАКС!AL107</f>
        <v>0</v>
      </c>
      <c r="AM107" s="25">
        <f>КМС!AM107+ИГС!AM107+МАКС!AM107</f>
        <v>0</v>
      </c>
      <c r="AN107" s="24">
        <f>КМС!AN107+ИГС!AN107+МАКС!AN107</f>
        <v>0</v>
      </c>
      <c r="AO107" s="25">
        <f>КМС!AO107+ИГС!AO107+МАКС!AO107</f>
        <v>0</v>
      </c>
      <c r="AP107" s="24">
        <f>КМС!AP107+ИГС!AP107+МАКС!AP107</f>
        <v>0</v>
      </c>
      <c r="AQ107" s="24">
        <f t="shared" si="113"/>
        <v>6547930.4800000004</v>
      </c>
      <c r="AR107" s="24">
        <f t="shared" si="114"/>
        <v>3579748.81</v>
      </c>
      <c r="AS107" s="25">
        <f>КМС!AS107+ИГС!AS107+МАКС!AS107</f>
        <v>2821</v>
      </c>
      <c r="AT107" s="24">
        <f>КМС!AT107+ИГС!AT107+МАКС!AT107</f>
        <v>428893.8</v>
      </c>
      <c r="AU107" s="25">
        <f>КМС!AU107+ИГС!AU107+МАКС!AU107</f>
        <v>0</v>
      </c>
      <c r="AV107" s="24">
        <f>КМС!AV107+ИГС!AV107+МАКС!AV107</f>
        <v>0</v>
      </c>
      <c r="AW107" s="25">
        <f>КМС!AW107+ИГС!AW107+МАКС!AW107</f>
        <v>1501</v>
      </c>
      <c r="AX107" s="24">
        <f>КМС!AX107+ИГС!AX107+МАКС!AX107</f>
        <v>3150855.01</v>
      </c>
      <c r="AY107" s="25">
        <f>КМС!AY107+ИГС!AY107+МАКС!AY107</f>
        <v>161</v>
      </c>
      <c r="AZ107" s="24">
        <f>КМС!AZ107+ИГС!AZ107+МАКС!AZ107</f>
        <v>2968181.67</v>
      </c>
      <c r="BA107" s="25">
        <f>КМС!BA107+ИГС!BA107+МАКС!BA107</f>
        <v>0</v>
      </c>
      <c r="BB107" s="24">
        <f>КМС!BB107+ИГС!BB107+МАКС!BB107</f>
        <v>0</v>
      </c>
      <c r="BC107" s="25">
        <f>КМС!BC107+ИГС!BC107+МАКС!BC107</f>
        <v>0</v>
      </c>
      <c r="BD107" s="24">
        <f>КМС!BD107+ИГС!BD107+МАКС!BD107</f>
        <v>0</v>
      </c>
      <c r="BE107" s="25">
        <f>КМС!BE107+ИГС!BE107+МАКС!BE107</f>
        <v>0</v>
      </c>
      <c r="BF107" s="24">
        <f>КМС!BF107+ИГС!BF107+МАКС!BF107</f>
        <v>0</v>
      </c>
      <c r="BG107" s="25">
        <f>КМС!BG107+ИГС!BG107+МАКС!BG107</f>
        <v>0</v>
      </c>
      <c r="BH107" s="24">
        <f>КМС!BH107+ИГС!BH107+МАКС!BH107</f>
        <v>0</v>
      </c>
      <c r="BI107" s="24">
        <f t="shared" si="115"/>
        <v>5242074.24</v>
      </c>
      <c r="BJ107" s="24">
        <f t="shared" si="116"/>
        <v>2273892.5699999998</v>
      </c>
      <c r="BK107" s="25">
        <f>КМС!BK107+ИГС!BK107+МАКС!BK107</f>
        <v>2821</v>
      </c>
      <c r="BL107" s="24">
        <f>КМС!BL107+ИГС!BL107+МАКС!BL107</f>
        <v>428893.8</v>
      </c>
      <c r="BM107" s="25">
        <f>КМС!BM107+ИГС!BM107+МАКС!BM107</f>
        <v>0</v>
      </c>
      <c r="BN107" s="24">
        <f>КМС!BN107+ИГС!BN107+МАКС!BN107</f>
        <v>0</v>
      </c>
      <c r="BO107" s="25">
        <f>КМС!BO107+ИГС!BO107+МАКС!BO107</f>
        <v>1501</v>
      </c>
      <c r="BP107" s="24">
        <f>КМС!BP107+ИГС!BP107+МАКС!BP107</f>
        <v>1844998.77</v>
      </c>
      <c r="BQ107" s="25">
        <f>КМС!BQ107+ИГС!BQ107+МАКС!BQ107</f>
        <v>161</v>
      </c>
      <c r="BR107" s="24">
        <f>КМС!BR107+ИГС!BR107+МАКС!BR107</f>
        <v>2968181.67</v>
      </c>
      <c r="BS107" s="25">
        <f>КМС!BS107+ИГС!BS107+МАКС!BS107</f>
        <v>0</v>
      </c>
      <c r="BT107" s="24">
        <f>КМС!BT107+ИГС!BT107+МАКС!BT107</f>
        <v>0</v>
      </c>
      <c r="BU107" s="25">
        <f>КМС!BU107+ИГС!BU107+МАКС!BU107</f>
        <v>0</v>
      </c>
      <c r="BV107" s="24">
        <f>КМС!BV107+ИГС!BV107+МАКС!BV107</f>
        <v>0</v>
      </c>
      <c r="BW107" s="25">
        <f>КМС!BW107+ИГС!BW107+МАКС!BW107</f>
        <v>0</v>
      </c>
      <c r="BX107" s="24">
        <f>КМС!BX107+ИГС!BX107+МАКС!BX107</f>
        <v>0</v>
      </c>
      <c r="BY107" s="25">
        <f>КМС!BY107+ИГС!BY107+МАКС!BY107</f>
        <v>0</v>
      </c>
      <c r="BZ107" s="24">
        <f>КМС!BZ107+ИГС!BZ107+МАКС!BZ107</f>
        <v>0</v>
      </c>
      <c r="CA107" s="24">
        <f t="shared" si="117"/>
        <v>6643069.4500000002</v>
      </c>
      <c r="CB107" s="24">
        <f t="shared" si="118"/>
        <v>2190796.91</v>
      </c>
      <c r="CC107" s="25">
        <f>КМС!CC107+ИГС!CC107+МАКС!CC107</f>
        <v>4366</v>
      </c>
      <c r="CD107" s="24">
        <f>КМС!CD107+ИГС!CD107+МАКС!CD107</f>
        <v>643340.69999999995</v>
      </c>
      <c r="CE107" s="25">
        <f>КМС!CE107+ИГС!CE107+МАКС!CE107</f>
        <v>0</v>
      </c>
      <c r="CF107" s="24">
        <f>КМС!CF107+ИГС!CF107+МАКС!CF107</f>
        <v>0</v>
      </c>
      <c r="CG107" s="25">
        <f>КМС!CG107+ИГС!CG107+МАКС!CG107</f>
        <v>2248</v>
      </c>
      <c r="CH107" s="24">
        <f>КМС!CH107+ИГС!CH107+МАКС!CH107</f>
        <v>1547456.21</v>
      </c>
      <c r="CI107" s="25">
        <f>КМС!CI107+ИГС!CI107+МАКС!CI107</f>
        <v>242</v>
      </c>
      <c r="CJ107" s="24">
        <f>КМС!CJ107+ИГС!CJ107+МАКС!CJ107</f>
        <v>4452272.54</v>
      </c>
      <c r="CK107" s="25">
        <f>КМС!CK107+ИГС!CK107+МАКС!CK107</f>
        <v>0</v>
      </c>
      <c r="CL107" s="24">
        <f>КМС!CL107+ИГС!CL107+МАКС!CL107</f>
        <v>0</v>
      </c>
      <c r="CM107" s="25">
        <f>КМС!CM107+ИГС!CM107+МАКС!CM107</f>
        <v>0</v>
      </c>
      <c r="CN107" s="24">
        <f>КМС!CN107+ИГС!CN107+МАКС!CN107</f>
        <v>0</v>
      </c>
      <c r="CO107" s="25">
        <f>КМС!CO107+ИГС!CO107+МАКС!CO107</f>
        <v>0</v>
      </c>
      <c r="CP107" s="24">
        <f>КМС!CP107+ИГС!CP107+МАКС!CP107</f>
        <v>0</v>
      </c>
      <c r="CQ107" s="25">
        <f>КМС!CQ107+ИГС!CQ107+МАКС!CQ107</f>
        <v>0</v>
      </c>
      <c r="CR107" s="24">
        <f>КМС!CR107+ИГС!CR107+МАКС!CR107</f>
        <v>0</v>
      </c>
    </row>
    <row r="108" spans="1:96" x14ac:dyDescent="0.25">
      <c r="A108" s="6" t="s">
        <v>266</v>
      </c>
      <c r="B108" s="8" t="s">
        <v>108</v>
      </c>
      <c r="C108" s="28">
        <v>330113</v>
      </c>
      <c r="D108" s="29" t="s">
        <v>144</v>
      </c>
      <c r="E108" s="29" t="s">
        <v>135</v>
      </c>
      <c r="F108" s="31" t="s">
        <v>145</v>
      </c>
      <c r="G108" s="24">
        <f t="shared" si="94"/>
        <v>316661201.49000001</v>
      </c>
      <c r="H108" s="24">
        <f t="shared" si="95"/>
        <v>129343085.81999999</v>
      </c>
      <c r="I108" s="25">
        <f t="shared" si="119"/>
        <v>116132</v>
      </c>
      <c r="J108" s="24">
        <f t="shared" si="96"/>
        <v>47580196.170000002</v>
      </c>
      <c r="K108" s="25">
        <f t="shared" si="97"/>
        <v>25556</v>
      </c>
      <c r="L108" s="24">
        <f t="shared" si="98"/>
        <v>16158859.810000001</v>
      </c>
      <c r="M108" s="25">
        <f t="shared" si="99"/>
        <v>93456</v>
      </c>
      <c r="N108" s="24">
        <f t="shared" si="100"/>
        <v>65604029.840000004</v>
      </c>
      <c r="O108" s="25">
        <f t="shared" si="101"/>
        <v>2480</v>
      </c>
      <c r="P108" s="24">
        <f t="shared" si="102"/>
        <v>26686948.18</v>
      </c>
      <c r="Q108" s="25">
        <f t="shared" si="103"/>
        <v>5723</v>
      </c>
      <c r="R108" s="24">
        <f t="shared" si="104"/>
        <v>160631167.49000001</v>
      </c>
      <c r="S108" s="25">
        <f t="shared" si="105"/>
        <v>1740</v>
      </c>
      <c r="T108" s="24">
        <f t="shared" si="106"/>
        <v>47998815.890000001</v>
      </c>
      <c r="U108" s="25">
        <f t="shared" si="107"/>
        <v>97</v>
      </c>
      <c r="V108" s="24">
        <f t="shared" si="108"/>
        <v>14290065</v>
      </c>
      <c r="W108" s="25">
        <f t="shared" si="109"/>
        <v>0</v>
      </c>
      <c r="X108" s="24">
        <f t="shared" si="110"/>
        <v>0</v>
      </c>
      <c r="Y108" s="24">
        <f t="shared" si="111"/>
        <v>91209175.269999996</v>
      </c>
      <c r="Z108" s="24">
        <f t="shared" si="112"/>
        <v>35013740.57</v>
      </c>
      <c r="AA108" s="25">
        <f>КМС!AA108+ИГС!AA108+МАКС!AA108</f>
        <v>33110</v>
      </c>
      <c r="AB108" s="24">
        <f>КМС!AB108+ИГС!AB108+МАКС!AB108</f>
        <v>12341574.41</v>
      </c>
      <c r="AC108" s="25">
        <f>КМС!AC108+ИГС!AC108+МАКС!AC108</f>
        <v>7286</v>
      </c>
      <c r="AD108" s="24">
        <f>КМС!AD108+ИГС!AD108+МАКС!AD108</f>
        <v>4847657.95</v>
      </c>
      <c r="AE108" s="25">
        <f>КМС!AE108+ИГС!AE108+МАКС!AE108</f>
        <v>28037</v>
      </c>
      <c r="AF108" s="24">
        <f>КМС!AF108+ИГС!AF108+МАКС!AF108</f>
        <v>17824508.210000001</v>
      </c>
      <c r="AG108" s="25">
        <f>КМС!AG108+ИГС!AG108+МАКС!AG108</f>
        <v>744</v>
      </c>
      <c r="AH108" s="24">
        <f>КМС!AH108+ИГС!AH108+МАКС!AH108</f>
        <v>8006084.4500000002</v>
      </c>
      <c r="AI108" s="25">
        <f>КМС!AI108+ИГС!AI108+МАКС!AI108</f>
        <v>1717</v>
      </c>
      <c r="AJ108" s="24">
        <f>КМС!AJ108+ИГС!AJ108+МАКС!AJ108</f>
        <v>48189350.25</v>
      </c>
      <c r="AK108" s="25">
        <f>КМС!AK108+ИГС!AK108+МАКС!AK108</f>
        <v>522</v>
      </c>
      <c r="AL108" s="24">
        <f>КМС!AL108+ИГС!AL108+МАКС!AL108</f>
        <v>14399644.77</v>
      </c>
      <c r="AM108" s="25">
        <f>КМС!AM108+ИГС!AM108+МАКС!AM108</f>
        <v>30</v>
      </c>
      <c r="AN108" s="24">
        <f>КМС!AN108+ИГС!AN108+МАКС!AN108</f>
        <v>4287019.5</v>
      </c>
      <c r="AO108" s="25">
        <f>КМС!AO108+ИГС!AO108+МАКС!AO108</f>
        <v>0</v>
      </c>
      <c r="AP108" s="24">
        <f>КМС!AP108+ИГС!AP108+МАКС!AP108</f>
        <v>0</v>
      </c>
      <c r="AQ108" s="24">
        <f t="shared" si="113"/>
        <v>67121425.489999995</v>
      </c>
      <c r="AR108" s="24">
        <f t="shared" si="114"/>
        <v>29657802.359999999</v>
      </c>
      <c r="AS108" s="25">
        <f>КМС!AS108+ИГС!AS108+МАКС!AS108</f>
        <v>23226</v>
      </c>
      <c r="AT108" s="24">
        <f>КМС!AT108+ИГС!AT108+МАКС!AT108</f>
        <v>11448523.689999999</v>
      </c>
      <c r="AU108" s="25">
        <f>КМС!AU108+ИГС!AU108+МАКС!AU108</f>
        <v>5492</v>
      </c>
      <c r="AV108" s="24">
        <f>КМС!AV108+ИГС!AV108+МАКС!AV108</f>
        <v>3231771.96</v>
      </c>
      <c r="AW108" s="25">
        <f>КМС!AW108+ИГС!AW108+МАКС!AW108</f>
        <v>18691</v>
      </c>
      <c r="AX108" s="24">
        <f>КМС!AX108+ИГС!AX108+МАКС!AX108</f>
        <v>14977506.710000001</v>
      </c>
      <c r="AY108" s="25">
        <f>КМС!AY108+ИГС!AY108+МАКС!AY108</f>
        <v>495</v>
      </c>
      <c r="AZ108" s="24">
        <f>КМС!AZ108+ИГС!AZ108+МАКС!AZ108</f>
        <v>5337389.6399999997</v>
      </c>
      <c r="BA108" s="25">
        <f>КМС!BA108+ИГС!BA108+МАКС!BA108</f>
        <v>1145</v>
      </c>
      <c r="BB108" s="24">
        <f>КМС!BB108+ИГС!BB108+МАКС!BB108</f>
        <v>32126233.489999998</v>
      </c>
      <c r="BC108" s="25">
        <f>КМС!BC108+ИГС!BC108+МАКС!BC108</f>
        <v>348</v>
      </c>
      <c r="BD108" s="24">
        <f>КМС!BD108+ИГС!BD108+МАКС!BD108</f>
        <v>9599763.1799999997</v>
      </c>
      <c r="BE108" s="25">
        <f>КМС!BE108+ИГС!BE108+МАКС!BE108</f>
        <v>19</v>
      </c>
      <c r="BF108" s="24">
        <f>КМС!BF108+ИГС!BF108+МАКС!BF108</f>
        <v>2858013</v>
      </c>
      <c r="BG108" s="25">
        <f>КМС!BG108+ИГС!BG108+МАКС!BG108</f>
        <v>0</v>
      </c>
      <c r="BH108" s="24">
        <f>КМС!BH108+ИГС!BH108+МАКС!BH108</f>
        <v>0</v>
      </c>
      <c r="BI108" s="24">
        <f t="shared" si="115"/>
        <v>67121425.489999995</v>
      </c>
      <c r="BJ108" s="24">
        <f t="shared" si="116"/>
        <v>29657802.359999999</v>
      </c>
      <c r="BK108" s="25">
        <f>КМС!BK108+ИГС!BK108+МАКС!BK108</f>
        <v>23226</v>
      </c>
      <c r="BL108" s="24">
        <f>КМС!BL108+ИГС!BL108+МАКС!BL108</f>
        <v>11448523.689999999</v>
      </c>
      <c r="BM108" s="25">
        <f>КМС!BM108+ИГС!BM108+МАКС!BM108</f>
        <v>5492</v>
      </c>
      <c r="BN108" s="24">
        <f>КМС!BN108+ИГС!BN108+МАКС!BN108</f>
        <v>3231771.96</v>
      </c>
      <c r="BO108" s="25">
        <f>КМС!BO108+ИГС!BO108+МАКС!BO108</f>
        <v>18691</v>
      </c>
      <c r="BP108" s="24">
        <f>КМС!BP108+ИГС!BP108+МАКС!BP108</f>
        <v>14977506.710000001</v>
      </c>
      <c r="BQ108" s="25">
        <f>КМС!BQ108+ИГС!BQ108+МАКС!BQ108</f>
        <v>495</v>
      </c>
      <c r="BR108" s="24">
        <f>КМС!BR108+ИГС!BR108+МАКС!BR108</f>
        <v>5337389.6399999997</v>
      </c>
      <c r="BS108" s="25">
        <f>КМС!BS108+ИГС!BS108+МАКС!BS108</f>
        <v>1145</v>
      </c>
      <c r="BT108" s="24">
        <f>КМС!BT108+ИГС!BT108+МАКС!BT108</f>
        <v>32126233.489999998</v>
      </c>
      <c r="BU108" s="25">
        <f>КМС!BU108+ИГС!BU108+МАКС!BU108</f>
        <v>348</v>
      </c>
      <c r="BV108" s="24">
        <f>КМС!BV108+ИГС!BV108+МАКС!BV108</f>
        <v>9599763.1799999997</v>
      </c>
      <c r="BW108" s="25">
        <f>КМС!BW108+ИГС!BW108+МАКС!BW108</f>
        <v>19</v>
      </c>
      <c r="BX108" s="24">
        <f>КМС!BX108+ИГС!BX108+МАКС!BX108</f>
        <v>2858013</v>
      </c>
      <c r="BY108" s="25">
        <f>КМС!BY108+ИГС!BY108+МАКС!BY108</f>
        <v>0</v>
      </c>
      <c r="BZ108" s="24">
        <f>КМС!BZ108+ИГС!BZ108+МАКС!BZ108</f>
        <v>0</v>
      </c>
      <c r="CA108" s="24">
        <f t="shared" si="117"/>
        <v>91209175.239999995</v>
      </c>
      <c r="CB108" s="24">
        <f t="shared" si="118"/>
        <v>35013740.530000001</v>
      </c>
      <c r="CC108" s="25">
        <f>КМС!CC108+ИГС!CC108+МАКС!CC108</f>
        <v>36570</v>
      </c>
      <c r="CD108" s="24">
        <f>КМС!CD108+ИГС!CD108+МАКС!CD108</f>
        <v>12341574.380000001</v>
      </c>
      <c r="CE108" s="25">
        <f>КМС!CE108+ИГС!CE108+МАКС!CE108</f>
        <v>7286</v>
      </c>
      <c r="CF108" s="24">
        <f>КМС!CF108+ИГС!CF108+МАКС!CF108</f>
        <v>4847657.9400000004</v>
      </c>
      <c r="CG108" s="25">
        <f>КМС!CG108+ИГС!CG108+МАКС!CG108</f>
        <v>28037</v>
      </c>
      <c r="CH108" s="24">
        <f>КМС!CH108+ИГС!CH108+МАКС!CH108</f>
        <v>17824508.210000001</v>
      </c>
      <c r="CI108" s="25">
        <f>КМС!CI108+ИГС!CI108+МАКС!CI108</f>
        <v>746</v>
      </c>
      <c r="CJ108" s="24">
        <f>КМС!CJ108+ИГС!CJ108+МАКС!CJ108</f>
        <v>8006084.4500000002</v>
      </c>
      <c r="CK108" s="25">
        <f>КМС!CK108+ИГС!CK108+МАКС!CK108</f>
        <v>1716</v>
      </c>
      <c r="CL108" s="24">
        <f>КМС!CL108+ИГС!CL108+МАКС!CL108</f>
        <v>48189350.259999998</v>
      </c>
      <c r="CM108" s="25">
        <f>КМС!CM108+ИГС!CM108+МАКС!CM108</f>
        <v>522</v>
      </c>
      <c r="CN108" s="24">
        <f>КМС!CN108+ИГС!CN108+МАКС!CN108</f>
        <v>14399644.76</v>
      </c>
      <c r="CO108" s="25">
        <f>КМС!CO108+ИГС!CO108+МАКС!CO108</f>
        <v>29</v>
      </c>
      <c r="CP108" s="24">
        <f>КМС!CP108+ИГС!CP108+МАКС!CP108</f>
        <v>4287019.5</v>
      </c>
      <c r="CQ108" s="25">
        <f>КМС!CQ108+ИГС!CQ108+МАКС!CQ108</f>
        <v>0</v>
      </c>
      <c r="CR108" s="24">
        <f>КМС!CR108+ИГС!CR108+МАКС!CR108</f>
        <v>0</v>
      </c>
    </row>
    <row r="109" spans="1:96" x14ac:dyDescent="0.25">
      <c r="A109" s="6" t="s">
        <v>267</v>
      </c>
      <c r="B109" s="8" t="s">
        <v>62</v>
      </c>
      <c r="C109" s="28">
        <v>330305</v>
      </c>
      <c r="D109" s="29" t="s">
        <v>144</v>
      </c>
      <c r="E109" s="29" t="s">
        <v>129</v>
      </c>
      <c r="F109" s="31" t="s">
        <v>145</v>
      </c>
      <c r="G109" s="24">
        <f t="shared" si="94"/>
        <v>7069403.25</v>
      </c>
      <c r="H109" s="24">
        <f t="shared" si="95"/>
        <v>6373799.5999999996</v>
      </c>
      <c r="I109" s="25">
        <f t="shared" si="119"/>
        <v>2850</v>
      </c>
      <c r="J109" s="24">
        <f t="shared" si="96"/>
        <v>729624.5</v>
      </c>
      <c r="K109" s="25">
        <f t="shared" si="97"/>
        <v>1075</v>
      </c>
      <c r="L109" s="24">
        <f t="shared" si="98"/>
        <v>659483.43000000005</v>
      </c>
      <c r="M109" s="25">
        <f t="shared" si="99"/>
        <v>5217</v>
      </c>
      <c r="N109" s="24">
        <f t="shared" si="100"/>
        <v>4984691.67</v>
      </c>
      <c r="O109" s="25">
        <f t="shared" si="101"/>
        <v>77</v>
      </c>
      <c r="P109" s="24">
        <f t="shared" si="102"/>
        <v>695603.65</v>
      </c>
      <c r="Q109" s="25">
        <f t="shared" si="103"/>
        <v>0</v>
      </c>
      <c r="R109" s="24">
        <f t="shared" si="104"/>
        <v>0</v>
      </c>
      <c r="S109" s="25">
        <f t="shared" si="105"/>
        <v>0</v>
      </c>
      <c r="T109" s="24">
        <f t="shared" si="106"/>
        <v>0</v>
      </c>
      <c r="U109" s="25">
        <f t="shared" si="107"/>
        <v>0</v>
      </c>
      <c r="V109" s="24">
        <f t="shared" si="108"/>
        <v>0</v>
      </c>
      <c r="W109" s="25">
        <f t="shared" si="109"/>
        <v>0</v>
      </c>
      <c r="X109" s="24">
        <f t="shared" si="110"/>
        <v>0</v>
      </c>
      <c r="Y109" s="24">
        <f t="shared" si="111"/>
        <v>2120820.98</v>
      </c>
      <c r="Z109" s="24">
        <f t="shared" si="112"/>
        <v>1912139.89</v>
      </c>
      <c r="AA109" s="25">
        <f>КМС!AA109+ИГС!AA109+МАКС!AA109</f>
        <v>835</v>
      </c>
      <c r="AB109" s="24">
        <f>КМС!AB109+ИГС!AB109+МАКС!AB109</f>
        <v>218887.35</v>
      </c>
      <c r="AC109" s="25">
        <f>КМС!AC109+ИГС!AC109+МАКС!AC109</f>
        <v>315</v>
      </c>
      <c r="AD109" s="24">
        <f>КМС!AD109+ИГС!AD109+МАКС!AD109</f>
        <v>197845.03</v>
      </c>
      <c r="AE109" s="25">
        <f>КМС!AE109+ИГС!AE109+МАКС!AE109</f>
        <v>1565</v>
      </c>
      <c r="AF109" s="24">
        <f>КМС!AF109+ИГС!AF109+МАКС!AF109</f>
        <v>1495407.51</v>
      </c>
      <c r="AG109" s="25">
        <f>КМС!AG109+ИГС!AG109+МАКС!AG109</f>
        <v>23</v>
      </c>
      <c r="AH109" s="24">
        <f>КМС!AH109+ИГС!AH109+МАКС!AH109</f>
        <v>208681.09</v>
      </c>
      <c r="AI109" s="25">
        <f>КМС!AI109+ИГС!AI109+МАКС!AI109</f>
        <v>0</v>
      </c>
      <c r="AJ109" s="24">
        <f>КМС!AJ109+ИГС!AJ109+МАКС!AJ109</f>
        <v>0</v>
      </c>
      <c r="AK109" s="25">
        <f>КМС!AK109+ИГС!AK109+МАКС!AK109</f>
        <v>0</v>
      </c>
      <c r="AL109" s="24">
        <f>КМС!AL109+ИГС!AL109+МАКС!AL109</f>
        <v>0</v>
      </c>
      <c r="AM109" s="25">
        <f>КМС!AM109+ИГС!AM109+МАКС!AM109</f>
        <v>0</v>
      </c>
      <c r="AN109" s="24">
        <f>КМС!AN109+ИГС!AN109+МАКС!AN109</f>
        <v>0</v>
      </c>
      <c r="AO109" s="25">
        <f>КМС!AO109+ИГС!AO109+МАКС!AO109</f>
        <v>0</v>
      </c>
      <c r="AP109" s="24">
        <f>КМС!AP109+ИГС!AP109+МАКС!AP109</f>
        <v>0</v>
      </c>
      <c r="AQ109" s="24">
        <f t="shared" si="113"/>
        <v>1413880.65</v>
      </c>
      <c r="AR109" s="24">
        <f t="shared" si="114"/>
        <v>1274759.92</v>
      </c>
      <c r="AS109" s="25">
        <f>КМС!AS109+ИГС!AS109+МАКС!AS109</f>
        <v>570</v>
      </c>
      <c r="AT109" s="24">
        <f>КМС!AT109+ИГС!AT109+МАКС!AT109</f>
        <v>145924.91</v>
      </c>
      <c r="AU109" s="25">
        <f>КМС!AU109+ИГС!AU109+МАКС!AU109</f>
        <v>223</v>
      </c>
      <c r="AV109" s="24">
        <f>КМС!AV109+ИГС!AV109+МАКС!AV109</f>
        <v>131896.68</v>
      </c>
      <c r="AW109" s="25">
        <f>КМС!AW109+ИГС!AW109+МАКС!AW109</f>
        <v>1043</v>
      </c>
      <c r="AX109" s="24">
        <f>КМС!AX109+ИГС!AX109+МАКС!AX109</f>
        <v>996938.33</v>
      </c>
      <c r="AY109" s="25">
        <f>КМС!AY109+ИГС!AY109+МАКС!AY109</f>
        <v>16</v>
      </c>
      <c r="AZ109" s="24">
        <f>КМС!AZ109+ИГС!AZ109+МАКС!AZ109</f>
        <v>139120.73000000001</v>
      </c>
      <c r="BA109" s="25">
        <f>КМС!BA109+ИГС!BA109+МАКС!BA109</f>
        <v>0</v>
      </c>
      <c r="BB109" s="24">
        <f>КМС!BB109+ИГС!BB109+МАКС!BB109</f>
        <v>0</v>
      </c>
      <c r="BC109" s="25">
        <f>КМС!BC109+ИГС!BC109+МАКС!BC109</f>
        <v>0</v>
      </c>
      <c r="BD109" s="24">
        <f>КМС!BD109+ИГС!BD109+МАКС!BD109</f>
        <v>0</v>
      </c>
      <c r="BE109" s="25">
        <f>КМС!BE109+ИГС!BE109+МАКС!BE109</f>
        <v>0</v>
      </c>
      <c r="BF109" s="24">
        <f>КМС!BF109+ИГС!BF109+МАКС!BF109</f>
        <v>0</v>
      </c>
      <c r="BG109" s="25">
        <f>КМС!BG109+ИГС!BG109+МАКС!BG109</f>
        <v>0</v>
      </c>
      <c r="BH109" s="24">
        <f>КМС!BH109+ИГС!BH109+МАКС!BH109</f>
        <v>0</v>
      </c>
      <c r="BI109" s="24">
        <f t="shared" si="115"/>
        <v>1413880.65</v>
      </c>
      <c r="BJ109" s="24">
        <f t="shared" si="116"/>
        <v>1274759.92</v>
      </c>
      <c r="BK109" s="25">
        <f>КМС!BK109+ИГС!BK109+МАКС!BK109</f>
        <v>570</v>
      </c>
      <c r="BL109" s="24">
        <f>КМС!BL109+ИГС!BL109+МАКС!BL109</f>
        <v>145924.91</v>
      </c>
      <c r="BM109" s="25">
        <f>КМС!BM109+ИГС!BM109+МАКС!BM109</f>
        <v>223</v>
      </c>
      <c r="BN109" s="24">
        <f>КМС!BN109+ИГС!BN109+МАКС!BN109</f>
        <v>131896.68</v>
      </c>
      <c r="BO109" s="25">
        <f>КМС!BO109+ИГС!BO109+МАКС!BO109</f>
        <v>1043</v>
      </c>
      <c r="BP109" s="24">
        <f>КМС!BP109+ИГС!BP109+МАКС!BP109</f>
        <v>996938.33</v>
      </c>
      <c r="BQ109" s="25">
        <f>КМС!BQ109+ИГС!BQ109+МАКС!BQ109</f>
        <v>16</v>
      </c>
      <c r="BR109" s="24">
        <f>КМС!BR109+ИГС!BR109+МАКС!BR109</f>
        <v>139120.73000000001</v>
      </c>
      <c r="BS109" s="25">
        <f>КМС!BS109+ИГС!BS109+МАКС!BS109</f>
        <v>0</v>
      </c>
      <c r="BT109" s="24">
        <f>КМС!BT109+ИГС!BT109+МАКС!BT109</f>
        <v>0</v>
      </c>
      <c r="BU109" s="25">
        <f>КМС!BU109+ИГС!BU109+МАКС!BU109</f>
        <v>0</v>
      </c>
      <c r="BV109" s="24">
        <f>КМС!BV109+ИГС!BV109+МАКС!BV109</f>
        <v>0</v>
      </c>
      <c r="BW109" s="25">
        <f>КМС!BW109+ИГС!BW109+МАКС!BW109</f>
        <v>0</v>
      </c>
      <c r="BX109" s="24">
        <f>КМС!BX109+ИГС!BX109+МАКС!BX109</f>
        <v>0</v>
      </c>
      <c r="BY109" s="25">
        <f>КМС!BY109+ИГС!BY109+МАКС!BY109</f>
        <v>0</v>
      </c>
      <c r="BZ109" s="24">
        <f>КМС!BZ109+ИГС!BZ109+МАКС!BZ109</f>
        <v>0</v>
      </c>
      <c r="CA109" s="24">
        <f t="shared" si="117"/>
        <v>2120820.9700000002</v>
      </c>
      <c r="CB109" s="24">
        <f t="shared" si="118"/>
        <v>1912139.87</v>
      </c>
      <c r="CC109" s="25">
        <f>КМС!CC109+ИГС!CC109+МАКС!CC109</f>
        <v>875</v>
      </c>
      <c r="CD109" s="24">
        <f>КМС!CD109+ИГС!CD109+МАКС!CD109</f>
        <v>218887.33</v>
      </c>
      <c r="CE109" s="25">
        <f>КМС!CE109+ИГС!CE109+МАКС!CE109</f>
        <v>314</v>
      </c>
      <c r="CF109" s="24">
        <f>КМС!CF109+ИГС!CF109+МАКС!CF109</f>
        <v>197845.04</v>
      </c>
      <c r="CG109" s="25">
        <f>КМС!CG109+ИГС!CG109+МАКС!CG109</f>
        <v>1566</v>
      </c>
      <c r="CH109" s="24">
        <f>КМС!CH109+ИГС!CH109+МАКС!CH109</f>
        <v>1495407.5</v>
      </c>
      <c r="CI109" s="25">
        <f>КМС!CI109+ИГС!CI109+МАКС!CI109</f>
        <v>22</v>
      </c>
      <c r="CJ109" s="24">
        <f>КМС!CJ109+ИГС!CJ109+МАКС!CJ109</f>
        <v>208681.1</v>
      </c>
      <c r="CK109" s="25">
        <f>КМС!CK109+ИГС!CK109+МАКС!CK109</f>
        <v>0</v>
      </c>
      <c r="CL109" s="24">
        <f>КМС!CL109+ИГС!CL109+МАКС!CL109</f>
        <v>0</v>
      </c>
      <c r="CM109" s="25">
        <f>КМС!CM109+ИГС!CM109+МАКС!CM109</f>
        <v>0</v>
      </c>
      <c r="CN109" s="24">
        <f>КМС!CN109+ИГС!CN109+МАКС!CN109</f>
        <v>0</v>
      </c>
      <c r="CO109" s="25">
        <f>КМС!CO109+ИГС!CO109+МАКС!CO109</f>
        <v>0</v>
      </c>
      <c r="CP109" s="24">
        <f>КМС!CP109+ИГС!CP109+МАКС!CP109</f>
        <v>0</v>
      </c>
      <c r="CQ109" s="25">
        <f>КМС!CQ109+ИГС!CQ109+МАКС!CQ109</f>
        <v>0</v>
      </c>
      <c r="CR109" s="24">
        <f>КМС!CR109+ИГС!CR109+МАКС!CR109</f>
        <v>0</v>
      </c>
    </row>
    <row r="110" spans="1:96" x14ac:dyDescent="0.25">
      <c r="A110" s="10" t="s">
        <v>268</v>
      </c>
      <c r="B110" s="8" t="s">
        <v>113</v>
      </c>
      <c r="C110" s="28">
        <v>330307</v>
      </c>
      <c r="D110" s="29" t="s">
        <v>144</v>
      </c>
      <c r="E110" s="29" t="s">
        <v>129</v>
      </c>
      <c r="F110" s="31" t="s">
        <v>145</v>
      </c>
      <c r="G110" s="24">
        <f t="shared" si="94"/>
        <v>1263838.32</v>
      </c>
      <c r="H110" s="24">
        <f t="shared" si="95"/>
        <v>1263838.32</v>
      </c>
      <c r="I110" s="25">
        <f t="shared" si="119"/>
        <v>370</v>
      </c>
      <c r="J110" s="24">
        <f t="shared" si="96"/>
        <v>158139.99</v>
      </c>
      <c r="K110" s="25">
        <f t="shared" si="97"/>
        <v>176</v>
      </c>
      <c r="L110" s="24">
        <f t="shared" si="98"/>
        <v>104852.9</v>
      </c>
      <c r="M110" s="25">
        <f t="shared" si="99"/>
        <v>951</v>
      </c>
      <c r="N110" s="24">
        <f t="shared" si="100"/>
        <v>1000845.43</v>
      </c>
      <c r="O110" s="25">
        <f t="shared" si="101"/>
        <v>0</v>
      </c>
      <c r="P110" s="24">
        <f t="shared" si="102"/>
        <v>0</v>
      </c>
      <c r="Q110" s="25">
        <f t="shared" si="103"/>
        <v>0</v>
      </c>
      <c r="R110" s="24">
        <f t="shared" si="104"/>
        <v>0</v>
      </c>
      <c r="S110" s="25">
        <f t="shared" si="105"/>
        <v>0</v>
      </c>
      <c r="T110" s="24">
        <f t="shared" si="106"/>
        <v>0</v>
      </c>
      <c r="U110" s="25">
        <f t="shared" si="107"/>
        <v>0</v>
      </c>
      <c r="V110" s="24">
        <f t="shared" si="108"/>
        <v>0</v>
      </c>
      <c r="W110" s="25">
        <f t="shared" si="109"/>
        <v>0</v>
      </c>
      <c r="X110" s="24">
        <f t="shared" si="110"/>
        <v>0</v>
      </c>
      <c r="Y110" s="24">
        <f t="shared" si="111"/>
        <v>379151.51</v>
      </c>
      <c r="Z110" s="24">
        <f t="shared" si="112"/>
        <v>379151.51</v>
      </c>
      <c r="AA110" s="25">
        <f>КМС!AA110+ИГС!AA110+МАКС!AA110</f>
        <v>109</v>
      </c>
      <c r="AB110" s="24">
        <f>КМС!AB110+ИГС!AB110+МАКС!AB110</f>
        <v>47442</v>
      </c>
      <c r="AC110" s="25">
        <f>КМС!AC110+ИГС!AC110+МАКС!AC110</f>
        <v>51</v>
      </c>
      <c r="AD110" s="24">
        <f>КМС!AD110+ИГС!AD110+МАКС!AD110</f>
        <v>31455.88</v>
      </c>
      <c r="AE110" s="25">
        <f>КМС!AE110+ИГС!AE110+МАКС!AE110</f>
        <v>285</v>
      </c>
      <c r="AF110" s="24">
        <f>КМС!AF110+ИГС!AF110+МАКС!AF110</f>
        <v>300253.63</v>
      </c>
      <c r="AG110" s="25">
        <f>КМС!AG110+ИГС!AG110+МАКС!AG110</f>
        <v>0</v>
      </c>
      <c r="AH110" s="24">
        <f>КМС!AH110+ИГС!AH110+МАКС!AH110</f>
        <v>0</v>
      </c>
      <c r="AI110" s="25">
        <f>КМС!AI110+ИГС!AI110+МАКС!AI110</f>
        <v>0</v>
      </c>
      <c r="AJ110" s="24">
        <f>КМС!AJ110+ИГС!AJ110+МАКС!AJ110</f>
        <v>0</v>
      </c>
      <c r="AK110" s="25">
        <f>КМС!AK110+ИГС!AK110+МАКС!AK110</f>
        <v>0</v>
      </c>
      <c r="AL110" s="24">
        <f>КМС!AL110+ИГС!AL110+МАКС!AL110</f>
        <v>0</v>
      </c>
      <c r="AM110" s="25">
        <f>КМС!AM110+ИГС!AM110+МАКС!AM110</f>
        <v>0</v>
      </c>
      <c r="AN110" s="24">
        <f>КМС!AN110+ИГС!AN110+МАКС!AN110</f>
        <v>0</v>
      </c>
      <c r="AO110" s="25">
        <f>КМС!AO110+ИГС!AO110+МАКС!AO110</f>
        <v>0</v>
      </c>
      <c r="AP110" s="24">
        <f>КМС!AP110+ИГС!AP110+МАКС!AP110</f>
        <v>0</v>
      </c>
      <c r="AQ110" s="24">
        <f t="shared" si="113"/>
        <v>252767.67</v>
      </c>
      <c r="AR110" s="24">
        <f t="shared" si="114"/>
        <v>252767.67</v>
      </c>
      <c r="AS110" s="25">
        <f>КМС!AS110+ИГС!AS110+МАКС!AS110</f>
        <v>74</v>
      </c>
      <c r="AT110" s="24">
        <f>КМС!AT110+ИГС!AT110+МАКС!AT110</f>
        <v>31628</v>
      </c>
      <c r="AU110" s="25">
        <f>КМС!AU110+ИГС!AU110+МАКС!AU110</f>
        <v>38</v>
      </c>
      <c r="AV110" s="24">
        <f>КМС!AV110+ИГС!AV110+МАКС!AV110</f>
        <v>20970.580000000002</v>
      </c>
      <c r="AW110" s="25">
        <f>КМС!AW110+ИГС!AW110+МАКС!AW110</f>
        <v>190</v>
      </c>
      <c r="AX110" s="24">
        <f>КМС!AX110+ИГС!AX110+МАКС!AX110</f>
        <v>200169.09</v>
      </c>
      <c r="AY110" s="25">
        <f>КМС!AY110+ИГС!AY110+МАКС!AY110</f>
        <v>0</v>
      </c>
      <c r="AZ110" s="24">
        <f>КМС!AZ110+ИГС!AZ110+МАКС!AZ110</f>
        <v>0</v>
      </c>
      <c r="BA110" s="25">
        <f>КМС!BA110+ИГС!BA110+МАКС!BA110</f>
        <v>0</v>
      </c>
      <c r="BB110" s="24">
        <f>КМС!BB110+ИГС!BB110+МАКС!BB110</f>
        <v>0</v>
      </c>
      <c r="BC110" s="25">
        <f>КМС!BC110+ИГС!BC110+МАКС!BC110</f>
        <v>0</v>
      </c>
      <c r="BD110" s="24">
        <f>КМС!BD110+ИГС!BD110+МАКС!BD110</f>
        <v>0</v>
      </c>
      <c r="BE110" s="25">
        <f>КМС!BE110+ИГС!BE110+МАКС!BE110</f>
        <v>0</v>
      </c>
      <c r="BF110" s="24">
        <f>КМС!BF110+ИГС!BF110+МАКС!BF110</f>
        <v>0</v>
      </c>
      <c r="BG110" s="25">
        <f>КМС!BG110+ИГС!BG110+МАКС!BG110</f>
        <v>0</v>
      </c>
      <c r="BH110" s="24">
        <f>КМС!BH110+ИГС!BH110+МАКС!BH110</f>
        <v>0</v>
      </c>
      <c r="BI110" s="24">
        <f t="shared" si="115"/>
        <v>252767.67</v>
      </c>
      <c r="BJ110" s="24">
        <f t="shared" si="116"/>
        <v>252767.67</v>
      </c>
      <c r="BK110" s="25">
        <f>КМС!BK110+ИГС!BK110+МАКС!BK110</f>
        <v>74</v>
      </c>
      <c r="BL110" s="24">
        <f>КМС!BL110+ИГС!BL110+МАКС!BL110</f>
        <v>31628</v>
      </c>
      <c r="BM110" s="25">
        <f>КМС!BM110+ИГС!BM110+МАКС!BM110</f>
        <v>38</v>
      </c>
      <c r="BN110" s="24">
        <f>КМС!BN110+ИГС!BN110+МАКС!BN110</f>
        <v>20970.580000000002</v>
      </c>
      <c r="BO110" s="25">
        <f>КМС!BO110+ИГС!BO110+МАКС!BO110</f>
        <v>190</v>
      </c>
      <c r="BP110" s="24">
        <f>КМС!BP110+ИГС!BP110+МАКС!BP110</f>
        <v>200169.09</v>
      </c>
      <c r="BQ110" s="25">
        <f>КМС!BQ110+ИГС!BQ110+МАКС!BQ110</f>
        <v>0</v>
      </c>
      <c r="BR110" s="24">
        <f>КМС!BR110+ИГС!BR110+МАКС!BR110</f>
        <v>0</v>
      </c>
      <c r="BS110" s="25">
        <f>КМС!BS110+ИГС!BS110+МАКС!BS110</f>
        <v>0</v>
      </c>
      <c r="BT110" s="24">
        <f>КМС!BT110+ИГС!BT110+МАКС!BT110</f>
        <v>0</v>
      </c>
      <c r="BU110" s="25">
        <f>КМС!BU110+ИГС!BU110+МАКС!BU110</f>
        <v>0</v>
      </c>
      <c r="BV110" s="24">
        <f>КМС!BV110+ИГС!BV110+МАКС!BV110</f>
        <v>0</v>
      </c>
      <c r="BW110" s="25">
        <f>КМС!BW110+ИГС!BW110+МАКС!BW110</f>
        <v>0</v>
      </c>
      <c r="BX110" s="24">
        <f>КМС!BX110+ИГС!BX110+МАКС!BX110</f>
        <v>0</v>
      </c>
      <c r="BY110" s="25">
        <f>КМС!BY110+ИГС!BY110+МАКС!BY110</f>
        <v>0</v>
      </c>
      <c r="BZ110" s="24">
        <f>КМС!BZ110+ИГС!BZ110+МАКС!BZ110</f>
        <v>0</v>
      </c>
      <c r="CA110" s="24">
        <f t="shared" si="117"/>
        <v>379151.47</v>
      </c>
      <c r="CB110" s="24">
        <f t="shared" si="118"/>
        <v>379151.47</v>
      </c>
      <c r="CC110" s="25">
        <f>КМС!CC110+ИГС!CC110+МАКС!CC110</f>
        <v>113</v>
      </c>
      <c r="CD110" s="24">
        <f>КМС!CD110+ИГС!CD110+МАКС!CD110</f>
        <v>47441.99</v>
      </c>
      <c r="CE110" s="25">
        <f>КМС!CE110+ИГС!CE110+МАКС!CE110</f>
        <v>49</v>
      </c>
      <c r="CF110" s="24">
        <f>КМС!CF110+ИГС!CF110+МАКС!CF110</f>
        <v>31455.86</v>
      </c>
      <c r="CG110" s="25">
        <f>КМС!CG110+ИГС!CG110+МАКС!CG110</f>
        <v>286</v>
      </c>
      <c r="CH110" s="24">
        <f>КМС!CH110+ИГС!CH110+МАКС!CH110</f>
        <v>300253.62</v>
      </c>
      <c r="CI110" s="25">
        <f>КМС!CI110+ИГС!CI110+МАКС!CI110</f>
        <v>0</v>
      </c>
      <c r="CJ110" s="24">
        <f>КМС!CJ110+ИГС!CJ110+МАКС!CJ110</f>
        <v>0</v>
      </c>
      <c r="CK110" s="25">
        <f>КМС!CK110+ИГС!CK110+МАКС!CK110</f>
        <v>0</v>
      </c>
      <c r="CL110" s="24">
        <f>КМС!CL110+ИГС!CL110+МАКС!CL110</f>
        <v>0</v>
      </c>
      <c r="CM110" s="25">
        <f>КМС!CM110+ИГС!CM110+МАКС!CM110</f>
        <v>0</v>
      </c>
      <c r="CN110" s="24">
        <f>КМС!CN110+ИГС!CN110+МАКС!CN110</f>
        <v>0</v>
      </c>
      <c r="CO110" s="25">
        <f>КМС!CO110+ИГС!CO110+МАКС!CO110</f>
        <v>0</v>
      </c>
      <c r="CP110" s="24">
        <f>КМС!CP110+ИГС!CP110+МАКС!CP110</f>
        <v>0</v>
      </c>
      <c r="CQ110" s="25">
        <f>КМС!CQ110+ИГС!CQ110+МАКС!CQ110</f>
        <v>0</v>
      </c>
      <c r="CR110" s="24">
        <f>КМС!CR110+ИГС!CR110+МАКС!CR110</f>
        <v>0</v>
      </c>
    </row>
    <row r="111" spans="1:96" x14ac:dyDescent="0.25">
      <c r="A111" s="6" t="s">
        <v>269</v>
      </c>
      <c r="B111" s="8" t="s">
        <v>63</v>
      </c>
      <c r="C111" s="28">
        <v>330338</v>
      </c>
      <c r="D111" s="29" t="s">
        <v>144</v>
      </c>
      <c r="E111" s="29" t="s">
        <v>129</v>
      </c>
      <c r="F111" s="31" t="s">
        <v>145</v>
      </c>
      <c r="G111" s="24">
        <f t="shared" si="94"/>
        <v>24110068.920000002</v>
      </c>
      <c r="H111" s="24">
        <f t="shared" si="95"/>
        <v>88207</v>
      </c>
      <c r="I111" s="25">
        <f t="shared" si="119"/>
        <v>700</v>
      </c>
      <c r="J111" s="24">
        <f t="shared" si="96"/>
        <v>88207</v>
      </c>
      <c r="K111" s="25">
        <f t="shared" si="97"/>
        <v>0</v>
      </c>
      <c r="L111" s="24">
        <f t="shared" si="98"/>
        <v>0</v>
      </c>
      <c r="M111" s="25">
        <f t="shared" si="99"/>
        <v>0</v>
      </c>
      <c r="N111" s="24">
        <f t="shared" si="100"/>
        <v>0</v>
      </c>
      <c r="O111" s="25">
        <f t="shared" si="101"/>
        <v>367</v>
      </c>
      <c r="P111" s="24">
        <f t="shared" si="102"/>
        <v>14743821.48</v>
      </c>
      <c r="Q111" s="25">
        <f t="shared" si="103"/>
        <v>147</v>
      </c>
      <c r="R111" s="24">
        <f t="shared" si="104"/>
        <v>9278040.4399999995</v>
      </c>
      <c r="S111" s="25">
        <f t="shared" si="105"/>
        <v>0</v>
      </c>
      <c r="T111" s="24">
        <f t="shared" si="106"/>
        <v>0</v>
      </c>
      <c r="U111" s="25">
        <f t="shared" si="107"/>
        <v>145</v>
      </c>
      <c r="V111" s="24">
        <f t="shared" si="108"/>
        <v>9168495</v>
      </c>
      <c r="W111" s="25">
        <f t="shared" si="109"/>
        <v>0</v>
      </c>
      <c r="X111" s="24">
        <f t="shared" si="110"/>
        <v>0</v>
      </c>
      <c r="Y111" s="24">
        <f t="shared" si="111"/>
        <v>7233020.6699999999</v>
      </c>
      <c r="Z111" s="24">
        <f t="shared" si="112"/>
        <v>26462.1</v>
      </c>
      <c r="AA111" s="25">
        <f>КМС!AA111+ИГС!AA111+МАКС!AA111</f>
        <v>207</v>
      </c>
      <c r="AB111" s="24">
        <f>КМС!AB111+ИГС!AB111+МАКС!AB111</f>
        <v>26462.1</v>
      </c>
      <c r="AC111" s="25">
        <f>КМС!AC111+ИГС!AC111+МАКС!AC111</f>
        <v>0</v>
      </c>
      <c r="AD111" s="24">
        <f>КМС!AD111+ИГС!AD111+МАКС!AD111</f>
        <v>0</v>
      </c>
      <c r="AE111" s="25">
        <f>КМС!AE111+ИГС!AE111+МАКС!AE111</f>
        <v>0</v>
      </c>
      <c r="AF111" s="24">
        <f>КМС!AF111+ИГС!AF111+МАКС!AF111</f>
        <v>0</v>
      </c>
      <c r="AG111" s="25">
        <f>КМС!AG111+ИГС!AG111+МАКС!AG111</f>
        <v>111</v>
      </c>
      <c r="AH111" s="24">
        <f>КМС!AH111+ИГС!AH111+МАКС!AH111</f>
        <v>4423146.4400000004</v>
      </c>
      <c r="AI111" s="25">
        <f>КМС!AI111+ИГС!AI111+МАКС!AI111</f>
        <v>44</v>
      </c>
      <c r="AJ111" s="24">
        <f>КМС!AJ111+ИГС!AJ111+МАКС!AJ111</f>
        <v>2783412.13</v>
      </c>
      <c r="AK111" s="25">
        <f>КМС!AK111+ИГС!AK111+МАКС!AK111</f>
        <v>0</v>
      </c>
      <c r="AL111" s="24">
        <f>КМС!AL111+ИГС!AL111+МАКС!AL111</f>
        <v>0</v>
      </c>
      <c r="AM111" s="25">
        <f>КМС!AM111+ИГС!AM111+МАКС!AM111</f>
        <v>44</v>
      </c>
      <c r="AN111" s="24">
        <f>КМС!AN111+ИГС!AN111+МАКС!AN111</f>
        <v>2750548.5</v>
      </c>
      <c r="AO111" s="25">
        <f>КМС!AO111+ИГС!AO111+МАКС!AO111</f>
        <v>0</v>
      </c>
      <c r="AP111" s="24">
        <f>КМС!AP111+ИГС!AP111+МАКС!AP111</f>
        <v>0</v>
      </c>
      <c r="AQ111" s="24">
        <f t="shared" si="113"/>
        <v>4822013.78</v>
      </c>
      <c r="AR111" s="24">
        <f t="shared" si="114"/>
        <v>17641.400000000001</v>
      </c>
      <c r="AS111" s="25">
        <f>КМС!AS111+ИГС!AS111+МАКС!AS111</f>
        <v>140</v>
      </c>
      <c r="AT111" s="24">
        <f>КМС!AT111+ИГС!AT111+МАКС!AT111</f>
        <v>17641.400000000001</v>
      </c>
      <c r="AU111" s="25">
        <f>КМС!AU111+ИГС!AU111+МАКС!AU111</f>
        <v>0</v>
      </c>
      <c r="AV111" s="24">
        <f>КМС!AV111+ИГС!AV111+МАКС!AV111</f>
        <v>0</v>
      </c>
      <c r="AW111" s="25">
        <f>КМС!AW111+ИГС!AW111+МАКС!AW111</f>
        <v>0</v>
      </c>
      <c r="AX111" s="24">
        <f>КМС!AX111+ИГС!AX111+МАКС!AX111</f>
        <v>0</v>
      </c>
      <c r="AY111" s="25">
        <f>КМС!AY111+ИГС!AY111+МАКС!AY111</f>
        <v>73</v>
      </c>
      <c r="AZ111" s="24">
        <f>КМС!AZ111+ИГС!AZ111+МАКС!AZ111</f>
        <v>2948764.3</v>
      </c>
      <c r="BA111" s="25">
        <f>КМС!BA111+ИГС!BA111+МАКС!BA111</f>
        <v>29</v>
      </c>
      <c r="BB111" s="24">
        <f>КМС!BB111+ИГС!BB111+МАКС!BB111</f>
        <v>1855608.08</v>
      </c>
      <c r="BC111" s="25">
        <f>КМС!BC111+ИГС!BC111+МАКС!BC111</f>
        <v>0</v>
      </c>
      <c r="BD111" s="24">
        <f>КМС!BD111+ИГС!BD111+МАКС!BD111</f>
        <v>0</v>
      </c>
      <c r="BE111" s="25">
        <f>КМС!BE111+ИГС!BE111+МАКС!BE111</f>
        <v>29</v>
      </c>
      <c r="BF111" s="24">
        <f>КМС!BF111+ИГС!BF111+МАКС!BF111</f>
        <v>1833699</v>
      </c>
      <c r="BG111" s="25">
        <f>КМС!BG111+ИГС!BG111+МАКС!BG111</f>
        <v>0</v>
      </c>
      <c r="BH111" s="24">
        <f>КМС!BH111+ИГС!BH111+МАКС!BH111</f>
        <v>0</v>
      </c>
      <c r="BI111" s="24">
        <f t="shared" si="115"/>
        <v>4822013.78</v>
      </c>
      <c r="BJ111" s="24">
        <f t="shared" si="116"/>
        <v>17641.400000000001</v>
      </c>
      <c r="BK111" s="25">
        <f>КМС!BK111+ИГС!BK111+МАКС!BK111</f>
        <v>140</v>
      </c>
      <c r="BL111" s="24">
        <f>КМС!BL111+ИГС!BL111+МАКС!BL111</f>
        <v>17641.400000000001</v>
      </c>
      <c r="BM111" s="25">
        <f>КМС!BM111+ИГС!BM111+МАКС!BM111</f>
        <v>0</v>
      </c>
      <c r="BN111" s="24">
        <f>КМС!BN111+ИГС!BN111+МАКС!BN111</f>
        <v>0</v>
      </c>
      <c r="BO111" s="25">
        <f>КМС!BO111+ИГС!BO111+МАКС!BO111</f>
        <v>0</v>
      </c>
      <c r="BP111" s="24">
        <f>КМС!BP111+ИГС!BP111+МАКС!BP111</f>
        <v>0</v>
      </c>
      <c r="BQ111" s="25">
        <f>КМС!BQ111+ИГС!BQ111+МАКС!BQ111</f>
        <v>73</v>
      </c>
      <c r="BR111" s="24">
        <f>КМС!BR111+ИГС!BR111+МАКС!BR111</f>
        <v>2948764.3</v>
      </c>
      <c r="BS111" s="25">
        <f>КМС!BS111+ИГС!BS111+МАКС!BS111</f>
        <v>29</v>
      </c>
      <c r="BT111" s="24">
        <f>КМС!BT111+ИГС!BT111+МАКС!BT111</f>
        <v>1855608.08</v>
      </c>
      <c r="BU111" s="25">
        <f>КМС!BU111+ИГС!BU111+МАКС!BU111</f>
        <v>0</v>
      </c>
      <c r="BV111" s="24">
        <f>КМС!BV111+ИГС!BV111+МАКС!BV111</f>
        <v>0</v>
      </c>
      <c r="BW111" s="25">
        <f>КМС!BW111+ИГС!BW111+МАКС!BW111</f>
        <v>29</v>
      </c>
      <c r="BX111" s="24">
        <f>КМС!BX111+ИГС!BX111+МАКС!BX111</f>
        <v>1833699</v>
      </c>
      <c r="BY111" s="25">
        <f>КМС!BY111+ИГС!BY111+МАКС!BY111</f>
        <v>0</v>
      </c>
      <c r="BZ111" s="24">
        <f>КМС!BZ111+ИГС!BZ111+МАКС!BZ111</f>
        <v>0</v>
      </c>
      <c r="CA111" s="24">
        <f t="shared" si="117"/>
        <v>7233020.6900000004</v>
      </c>
      <c r="CB111" s="24">
        <f t="shared" si="118"/>
        <v>26462.1</v>
      </c>
      <c r="CC111" s="25">
        <f>КМС!CC111+ИГС!CC111+МАКС!CC111</f>
        <v>213</v>
      </c>
      <c r="CD111" s="24">
        <f>КМС!CD111+ИГС!CD111+МАКС!CD111</f>
        <v>26462.1</v>
      </c>
      <c r="CE111" s="25">
        <f>КМС!CE111+ИГС!CE111+МАКС!CE111</f>
        <v>0</v>
      </c>
      <c r="CF111" s="24">
        <f>КМС!CF111+ИГС!CF111+МАКС!CF111</f>
        <v>0</v>
      </c>
      <c r="CG111" s="25">
        <f>КМС!CG111+ИГС!CG111+МАКС!CG111</f>
        <v>0</v>
      </c>
      <c r="CH111" s="24">
        <f>КМС!CH111+ИГС!CH111+МАКС!CH111</f>
        <v>0</v>
      </c>
      <c r="CI111" s="25">
        <f>КМС!CI111+ИГС!CI111+МАКС!CI111</f>
        <v>110</v>
      </c>
      <c r="CJ111" s="24">
        <f>КМС!CJ111+ИГС!CJ111+МАКС!CJ111</f>
        <v>4423146.4400000004</v>
      </c>
      <c r="CK111" s="25">
        <f>КМС!CK111+ИГС!CK111+МАКС!CK111</f>
        <v>45</v>
      </c>
      <c r="CL111" s="24">
        <f>КМС!CL111+ИГС!CL111+МАКС!CL111</f>
        <v>2783412.15</v>
      </c>
      <c r="CM111" s="25">
        <f>КМС!CM111+ИГС!CM111+МАКС!CM111</f>
        <v>0</v>
      </c>
      <c r="CN111" s="24">
        <f>КМС!CN111+ИГС!CN111+МАКС!CN111</f>
        <v>0</v>
      </c>
      <c r="CO111" s="25">
        <f>КМС!CO111+ИГС!CO111+МАКС!CO111</f>
        <v>43</v>
      </c>
      <c r="CP111" s="24">
        <f>КМС!CP111+ИГС!CP111+МАКС!CP111</f>
        <v>2750548.5</v>
      </c>
      <c r="CQ111" s="25">
        <f>КМС!CQ111+ИГС!CQ111+МАКС!CQ111</f>
        <v>0</v>
      </c>
      <c r="CR111" s="24">
        <f>КМС!CR111+ИГС!CR111+МАКС!CR111</f>
        <v>0</v>
      </c>
    </row>
    <row r="112" spans="1:96" x14ac:dyDescent="0.25">
      <c r="A112" s="10" t="s">
        <v>270</v>
      </c>
      <c r="B112" s="8" t="s">
        <v>64</v>
      </c>
      <c r="C112" s="28">
        <v>330339</v>
      </c>
      <c r="D112" s="29" t="s">
        <v>144</v>
      </c>
      <c r="E112" s="29" t="s">
        <v>129</v>
      </c>
      <c r="F112" s="31" t="s">
        <v>145</v>
      </c>
      <c r="G112" s="24">
        <f t="shared" si="94"/>
        <v>4816070.75</v>
      </c>
      <c r="H112" s="24">
        <f t="shared" si="95"/>
        <v>4387761.7</v>
      </c>
      <c r="I112" s="25">
        <f t="shared" si="119"/>
        <v>0</v>
      </c>
      <c r="J112" s="24">
        <f t="shared" si="96"/>
        <v>0</v>
      </c>
      <c r="K112" s="25">
        <f t="shared" si="97"/>
        <v>0</v>
      </c>
      <c r="L112" s="24">
        <f t="shared" si="98"/>
        <v>0</v>
      </c>
      <c r="M112" s="25">
        <f t="shared" si="99"/>
        <v>0</v>
      </c>
      <c r="N112" s="24">
        <f t="shared" si="100"/>
        <v>4387761.7</v>
      </c>
      <c r="O112" s="25">
        <f t="shared" si="101"/>
        <v>30</v>
      </c>
      <c r="P112" s="24">
        <f t="shared" si="102"/>
        <v>428309.05</v>
      </c>
      <c r="Q112" s="25">
        <f t="shared" si="103"/>
        <v>0</v>
      </c>
      <c r="R112" s="24">
        <f t="shared" si="104"/>
        <v>0</v>
      </c>
      <c r="S112" s="25">
        <f t="shared" si="105"/>
        <v>0</v>
      </c>
      <c r="T112" s="24">
        <f t="shared" si="106"/>
        <v>0</v>
      </c>
      <c r="U112" s="25">
        <f t="shared" si="107"/>
        <v>0</v>
      </c>
      <c r="V112" s="24">
        <f t="shared" si="108"/>
        <v>0</v>
      </c>
      <c r="W112" s="25">
        <f t="shared" si="109"/>
        <v>0</v>
      </c>
      <c r="X112" s="24">
        <f t="shared" si="110"/>
        <v>0</v>
      </c>
      <c r="Y112" s="24">
        <f t="shared" si="111"/>
        <v>1444821.22</v>
      </c>
      <c r="Z112" s="24">
        <f t="shared" si="112"/>
        <v>1316328.51</v>
      </c>
      <c r="AA112" s="25">
        <f>КМС!AA112+ИГС!AA112+МАКС!AA112</f>
        <v>0</v>
      </c>
      <c r="AB112" s="24">
        <f>КМС!AB112+ИГС!AB112+МАКС!AB112</f>
        <v>0</v>
      </c>
      <c r="AC112" s="25">
        <f>КМС!AC112+ИГС!AC112+МАКС!AC112</f>
        <v>0</v>
      </c>
      <c r="AD112" s="24">
        <f>КМС!AD112+ИГС!AD112+МАКС!AD112</f>
        <v>0</v>
      </c>
      <c r="AE112" s="25">
        <f>КМС!AE112+ИГС!AE112+МАКС!AE112</f>
        <v>0</v>
      </c>
      <c r="AF112" s="24">
        <f>КМС!AF112+ИГС!AF112+МАКС!AF112</f>
        <v>1316328.51</v>
      </c>
      <c r="AG112" s="25">
        <f>КМС!AG112+ИГС!AG112+МАКС!AG112</f>
        <v>8</v>
      </c>
      <c r="AH112" s="24">
        <f>КМС!AH112+ИГС!AH112+МАКС!AH112</f>
        <v>128492.71</v>
      </c>
      <c r="AI112" s="25">
        <f>КМС!AI112+ИГС!AI112+МАКС!AI112</f>
        <v>0</v>
      </c>
      <c r="AJ112" s="24">
        <f>КМС!AJ112+ИГС!AJ112+МАКС!AJ112</f>
        <v>0</v>
      </c>
      <c r="AK112" s="25">
        <f>КМС!AK112+ИГС!AK112+МАКС!AK112</f>
        <v>0</v>
      </c>
      <c r="AL112" s="24">
        <f>КМС!AL112+ИГС!AL112+МАКС!AL112</f>
        <v>0</v>
      </c>
      <c r="AM112" s="25">
        <f>КМС!AM112+ИГС!AM112+МАКС!AM112</f>
        <v>0</v>
      </c>
      <c r="AN112" s="24">
        <f>КМС!AN112+ИГС!AN112+МАКС!AN112</f>
        <v>0</v>
      </c>
      <c r="AO112" s="25">
        <f>КМС!AO112+ИГС!AO112+МАКС!AO112</f>
        <v>0</v>
      </c>
      <c r="AP112" s="24">
        <f>КМС!AP112+ИГС!AP112+МАКС!AP112</f>
        <v>0</v>
      </c>
      <c r="AQ112" s="24">
        <f t="shared" si="113"/>
        <v>963214.15</v>
      </c>
      <c r="AR112" s="24">
        <f t="shared" si="114"/>
        <v>877552.34</v>
      </c>
      <c r="AS112" s="25">
        <f>КМС!AS112+ИГС!AS112+МАКС!AS112</f>
        <v>0</v>
      </c>
      <c r="AT112" s="24">
        <f>КМС!AT112+ИГС!AT112+МАКС!AT112</f>
        <v>0</v>
      </c>
      <c r="AU112" s="25">
        <f>КМС!AU112+ИГС!AU112+МАКС!AU112</f>
        <v>0</v>
      </c>
      <c r="AV112" s="24">
        <f>КМС!AV112+ИГС!AV112+МАКС!AV112</f>
        <v>0</v>
      </c>
      <c r="AW112" s="25">
        <f>КМС!AW112+ИГС!AW112+МАКС!AW112</f>
        <v>0</v>
      </c>
      <c r="AX112" s="24">
        <f>КМС!AX112+ИГС!AX112+МАКС!AX112</f>
        <v>877552.34</v>
      </c>
      <c r="AY112" s="25">
        <f>КМС!AY112+ИГС!AY112+МАКС!AY112</f>
        <v>7</v>
      </c>
      <c r="AZ112" s="24">
        <f>КМС!AZ112+ИГС!AZ112+МАКС!AZ112</f>
        <v>85661.81</v>
      </c>
      <c r="BA112" s="25">
        <f>КМС!BA112+ИГС!BA112+МАКС!BA112</f>
        <v>0</v>
      </c>
      <c r="BB112" s="24">
        <f>КМС!BB112+ИГС!BB112+МАКС!BB112</f>
        <v>0</v>
      </c>
      <c r="BC112" s="25">
        <f>КМС!BC112+ИГС!BC112+МАКС!BC112</f>
        <v>0</v>
      </c>
      <c r="BD112" s="24">
        <f>КМС!BD112+ИГС!BD112+МАКС!BD112</f>
        <v>0</v>
      </c>
      <c r="BE112" s="25">
        <f>КМС!BE112+ИГС!BE112+МАКС!BE112</f>
        <v>0</v>
      </c>
      <c r="BF112" s="24">
        <f>КМС!BF112+ИГС!BF112+МАКС!BF112</f>
        <v>0</v>
      </c>
      <c r="BG112" s="25">
        <f>КМС!BG112+ИГС!BG112+МАКС!BG112</f>
        <v>0</v>
      </c>
      <c r="BH112" s="24">
        <f>КМС!BH112+ИГС!BH112+МАКС!BH112</f>
        <v>0</v>
      </c>
      <c r="BI112" s="24">
        <f t="shared" si="115"/>
        <v>963214.15</v>
      </c>
      <c r="BJ112" s="24">
        <f t="shared" si="116"/>
        <v>877552.34</v>
      </c>
      <c r="BK112" s="25">
        <f>КМС!BK112+ИГС!BK112+МАКС!BK112</f>
        <v>0</v>
      </c>
      <c r="BL112" s="24">
        <f>КМС!BL112+ИГС!BL112+МАКС!BL112</f>
        <v>0</v>
      </c>
      <c r="BM112" s="25">
        <f>КМС!BM112+ИГС!BM112+МАКС!BM112</f>
        <v>0</v>
      </c>
      <c r="BN112" s="24">
        <f>КМС!BN112+ИГС!BN112+МАКС!BN112</f>
        <v>0</v>
      </c>
      <c r="BO112" s="25">
        <f>КМС!BO112+ИГС!BO112+МАКС!BO112</f>
        <v>0</v>
      </c>
      <c r="BP112" s="24">
        <f>КМС!BP112+ИГС!BP112+МАКС!BP112</f>
        <v>877552.34</v>
      </c>
      <c r="BQ112" s="25">
        <f>КМС!BQ112+ИГС!BQ112+МАКС!BQ112</f>
        <v>7</v>
      </c>
      <c r="BR112" s="24">
        <f>КМС!BR112+ИГС!BR112+МАКС!BR112</f>
        <v>85661.81</v>
      </c>
      <c r="BS112" s="25">
        <f>КМС!BS112+ИГС!BS112+МАКС!BS112</f>
        <v>0</v>
      </c>
      <c r="BT112" s="24">
        <f>КМС!BT112+ИГС!BT112+МАКС!BT112</f>
        <v>0</v>
      </c>
      <c r="BU112" s="25">
        <f>КМС!BU112+ИГС!BU112+МАКС!BU112</f>
        <v>0</v>
      </c>
      <c r="BV112" s="24">
        <f>КМС!BV112+ИГС!BV112+МАКС!BV112</f>
        <v>0</v>
      </c>
      <c r="BW112" s="25">
        <f>КМС!BW112+ИГС!BW112+МАКС!BW112</f>
        <v>0</v>
      </c>
      <c r="BX112" s="24">
        <f>КМС!BX112+ИГС!BX112+МАКС!BX112</f>
        <v>0</v>
      </c>
      <c r="BY112" s="25">
        <f>КМС!BY112+ИГС!BY112+МАКС!BY112</f>
        <v>0</v>
      </c>
      <c r="BZ112" s="24">
        <f>КМС!BZ112+ИГС!BZ112+МАКС!BZ112</f>
        <v>0</v>
      </c>
      <c r="CA112" s="24">
        <f t="shared" si="117"/>
        <v>1444821.23</v>
      </c>
      <c r="CB112" s="24">
        <f t="shared" si="118"/>
        <v>1316328.51</v>
      </c>
      <c r="CC112" s="25">
        <f>КМС!CC112+ИГС!CC112+МАКС!CC112</f>
        <v>0</v>
      </c>
      <c r="CD112" s="24">
        <f>КМС!CD112+ИГС!CD112+МАКС!CD112</f>
        <v>0</v>
      </c>
      <c r="CE112" s="25">
        <f>КМС!CE112+ИГС!CE112+МАКС!CE112</f>
        <v>0</v>
      </c>
      <c r="CF112" s="24">
        <f>КМС!CF112+ИГС!CF112+МАКС!CF112</f>
        <v>0</v>
      </c>
      <c r="CG112" s="25">
        <f>КМС!CG112+ИГС!CG112+МАКС!CG112</f>
        <v>0</v>
      </c>
      <c r="CH112" s="24">
        <f>КМС!CH112+ИГС!CH112+МАКС!CH112</f>
        <v>1316328.51</v>
      </c>
      <c r="CI112" s="25">
        <f>КМС!CI112+ИГС!CI112+МАКС!CI112</f>
        <v>8</v>
      </c>
      <c r="CJ112" s="24">
        <f>КМС!CJ112+ИГС!CJ112+МАКС!CJ112</f>
        <v>128492.72</v>
      </c>
      <c r="CK112" s="25">
        <f>КМС!CK112+ИГС!CK112+МАКС!CK112</f>
        <v>0</v>
      </c>
      <c r="CL112" s="24">
        <f>КМС!CL112+ИГС!CL112+МАКС!CL112</f>
        <v>0</v>
      </c>
      <c r="CM112" s="25">
        <f>КМС!CM112+ИГС!CM112+МАКС!CM112</f>
        <v>0</v>
      </c>
      <c r="CN112" s="24">
        <f>КМС!CN112+ИГС!CN112+МАКС!CN112</f>
        <v>0</v>
      </c>
      <c r="CO112" s="25">
        <f>КМС!CO112+ИГС!CO112+МАКС!CO112</f>
        <v>0</v>
      </c>
      <c r="CP112" s="24">
        <f>КМС!CP112+ИГС!CP112+МАКС!CP112</f>
        <v>0</v>
      </c>
      <c r="CQ112" s="25">
        <f>КМС!CQ112+ИГС!CQ112+МАКС!CQ112</f>
        <v>0</v>
      </c>
      <c r="CR112" s="24">
        <f>КМС!CR112+ИГС!CR112+МАКС!CR112</f>
        <v>0</v>
      </c>
    </row>
    <row r="113" spans="1:96" x14ac:dyDescent="0.25">
      <c r="A113" s="6" t="s">
        <v>271</v>
      </c>
      <c r="B113" s="11" t="s">
        <v>106</v>
      </c>
      <c r="C113" s="28">
        <v>330400</v>
      </c>
      <c r="D113" s="29" t="s">
        <v>144</v>
      </c>
      <c r="E113" s="29" t="s">
        <v>129</v>
      </c>
      <c r="F113" s="31" t="s">
        <v>145</v>
      </c>
      <c r="G113" s="24">
        <f t="shared" si="94"/>
        <v>1042724</v>
      </c>
      <c r="H113" s="24">
        <f t="shared" si="95"/>
        <v>1042724</v>
      </c>
      <c r="I113" s="25">
        <f t="shared" si="119"/>
        <v>1050</v>
      </c>
      <c r="J113" s="24">
        <f t="shared" si="96"/>
        <v>492072</v>
      </c>
      <c r="K113" s="25">
        <f t="shared" si="97"/>
        <v>0</v>
      </c>
      <c r="L113" s="24">
        <f t="shared" si="98"/>
        <v>0</v>
      </c>
      <c r="M113" s="25">
        <f t="shared" si="99"/>
        <v>500</v>
      </c>
      <c r="N113" s="24">
        <f t="shared" si="100"/>
        <v>550652</v>
      </c>
      <c r="O113" s="25">
        <f t="shared" si="101"/>
        <v>0</v>
      </c>
      <c r="P113" s="24">
        <f t="shared" si="102"/>
        <v>0</v>
      </c>
      <c r="Q113" s="25">
        <f t="shared" si="103"/>
        <v>0</v>
      </c>
      <c r="R113" s="24">
        <f t="shared" si="104"/>
        <v>0</v>
      </c>
      <c r="S113" s="25">
        <f t="shared" si="105"/>
        <v>0</v>
      </c>
      <c r="T113" s="24">
        <f t="shared" si="106"/>
        <v>0</v>
      </c>
      <c r="U113" s="25">
        <f t="shared" si="107"/>
        <v>0</v>
      </c>
      <c r="V113" s="24">
        <f t="shared" si="108"/>
        <v>0</v>
      </c>
      <c r="W113" s="25">
        <f t="shared" si="109"/>
        <v>0</v>
      </c>
      <c r="X113" s="24">
        <f t="shared" si="110"/>
        <v>0</v>
      </c>
      <c r="Y113" s="24">
        <f t="shared" si="111"/>
        <v>312817.21000000002</v>
      </c>
      <c r="Z113" s="24">
        <f t="shared" si="112"/>
        <v>312817.21000000002</v>
      </c>
      <c r="AA113" s="25">
        <f>КМС!AA113+ИГС!AA113+МАКС!AA113</f>
        <v>297</v>
      </c>
      <c r="AB113" s="24">
        <f>КМС!AB113+ИГС!AB113+МАКС!AB113</f>
        <v>147621.60999999999</v>
      </c>
      <c r="AC113" s="25">
        <f>КМС!AC113+ИГС!AC113+МАКС!AC113</f>
        <v>0</v>
      </c>
      <c r="AD113" s="24">
        <f>КМС!AD113+ИГС!AD113+МАКС!AD113</f>
        <v>0</v>
      </c>
      <c r="AE113" s="25">
        <f>КМС!AE113+ИГС!AE113+МАКС!AE113</f>
        <v>150</v>
      </c>
      <c r="AF113" s="24">
        <f>КМС!AF113+ИГС!AF113+МАКС!AF113</f>
        <v>165195.6</v>
      </c>
      <c r="AG113" s="25">
        <f>КМС!AG113+ИГС!AG113+МАКС!AG113</f>
        <v>0</v>
      </c>
      <c r="AH113" s="24">
        <f>КМС!AH113+ИГС!AH113+МАКС!AH113</f>
        <v>0</v>
      </c>
      <c r="AI113" s="25">
        <f>КМС!AI113+ИГС!AI113+МАКС!AI113</f>
        <v>0</v>
      </c>
      <c r="AJ113" s="24">
        <f>КМС!AJ113+ИГС!AJ113+МАКС!AJ113</f>
        <v>0</v>
      </c>
      <c r="AK113" s="25">
        <f>КМС!AK113+ИГС!AK113+МАКС!AK113</f>
        <v>0</v>
      </c>
      <c r="AL113" s="24">
        <f>КМС!AL113+ИГС!AL113+МАКС!AL113</f>
        <v>0</v>
      </c>
      <c r="AM113" s="25">
        <f>КМС!AM113+ИГС!AM113+МАКС!AM113</f>
        <v>0</v>
      </c>
      <c r="AN113" s="24">
        <f>КМС!AN113+ИГС!AN113+МАКС!AN113</f>
        <v>0</v>
      </c>
      <c r="AO113" s="25">
        <f>КМС!AO113+ИГС!AO113+МАКС!AO113</f>
        <v>0</v>
      </c>
      <c r="AP113" s="24">
        <f>КМС!AP113+ИГС!AP113+МАКС!AP113</f>
        <v>0</v>
      </c>
      <c r="AQ113" s="24">
        <f t="shared" si="113"/>
        <v>208544.8</v>
      </c>
      <c r="AR113" s="24">
        <f t="shared" si="114"/>
        <v>208544.8</v>
      </c>
      <c r="AS113" s="25">
        <f>КМС!AS113+ИГС!AS113+МАКС!AS113</f>
        <v>210</v>
      </c>
      <c r="AT113" s="24">
        <f>КМС!AT113+ИГС!AT113+МАКС!AT113</f>
        <v>98414.399999999994</v>
      </c>
      <c r="AU113" s="25">
        <f>КМС!AU113+ИГС!AU113+МАКС!AU113</f>
        <v>0</v>
      </c>
      <c r="AV113" s="24">
        <f>КМС!AV113+ИГС!AV113+МАКС!AV113</f>
        <v>0</v>
      </c>
      <c r="AW113" s="25">
        <f>КМС!AW113+ИГС!AW113+МАКС!AW113</f>
        <v>100</v>
      </c>
      <c r="AX113" s="24">
        <f>КМС!AX113+ИГС!AX113+МАКС!AX113</f>
        <v>110130.4</v>
      </c>
      <c r="AY113" s="25">
        <f>КМС!AY113+ИГС!AY113+МАКС!AY113</f>
        <v>0</v>
      </c>
      <c r="AZ113" s="24">
        <f>КМС!AZ113+ИГС!AZ113+МАКС!AZ113</f>
        <v>0</v>
      </c>
      <c r="BA113" s="25">
        <f>КМС!BA113+ИГС!BA113+МАКС!BA113</f>
        <v>0</v>
      </c>
      <c r="BB113" s="24">
        <f>КМС!BB113+ИГС!BB113+МАКС!BB113</f>
        <v>0</v>
      </c>
      <c r="BC113" s="25">
        <f>КМС!BC113+ИГС!BC113+МАКС!BC113</f>
        <v>0</v>
      </c>
      <c r="BD113" s="24">
        <f>КМС!BD113+ИГС!BD113+МАКС!BD113</f>
        <v>0</v>
      </c>
      <c r="BE113" s="25">
        <f>КМС!BE113+ИГС!BE113+МАКС!BE113</f>
        <v>0</v>
      </c>
      <c r="BF113" s="24">
        <f>КМС!BF113+ИГС!BF113+МАКС!BF113</f>
        <v>0</v>
      </c>
      <c r="BG113" s="25">
        <f>КМС!BG113+ИГС!BG113+МАКС!BG113</f>
        <v>0</v>
      </c>
      <c r="BH113" s="24">
        <f>КМС!BH113+ИГС!BH113+МАКС!BH113</f>
        <v>0</v>
      </c>
      <c r="BI113" s="24">
        <f t="shared" si="115"/>
        <v>208544.8</v>
      </c>
      <c r="BJ113" s="24">
        <f t="shared" si="116"/>
        <v>208544.8</v>
      </c>
      <c r="BK113" s="25">
        <f>КМС!BK113+ИГС!BK113+МАКС!BK113</f>
        <v>210</v>
      </c>
      <c r="BL113" s="24">
        <f>КМС!BL113+ИГС!BL113+МАКС!BL113</f>
        <v>98414.399999999994</v>
      </c>
      <c r="BM113" s="25">
        <f>КМС!BM113+ИГС!BM113+МАКС!BM113</f>
        <v>0</v>
      </c>
      <c r="BN113" s="24">
        <f>КМС!BN113+ИГС!BN113+МАКС!BN113</f>
        <v>0</v>
      </c>
      <c r="BO113" s="25">
        <f>КМС!BO113+ИГС!BO113+МАКС!BO113</f>
        <v>100</v>
      </c>
      <c r="BP113" s="24">
        <f>КМС!BP113+ИГС!BP113+МАКС!BP113</f>
        <v>110130.4</v>
      </c>
      <c r="BQ113" s="25">
        <f>КМС!BQ113+ИГС!BQ113+МАКС!BQ113</f>
        <v>0</v>
      </c>
      <c r="BR113" s="24">
        <f>КМС!BR113+ИГС!BR113+МАКС!BR113</f>
        <v>0</v>
      </c>
      <c r="BS113" s="25">
        <f>КМС!BS113+ИГС!BS113+МАКС!BS113</f>
        <v>0</v>
      </c>
      <c r="BT113" s="24">
        <f>КМС!BT113+ИГС!BT113+МАКС!BT113</f>
        <v>0</v>
      </c>
      <c r="BU113" s="25">
        <f>КМС!BU113+ИГС!BU113+МАКС!BU113</f>
        <v>0</v>
      </c>
      <c r="BV113" s="24">
        <f>КМС!BV113+ИГС!BV113+МАКС!BV113</f>
        <v>0</v>
      </c>
      <c r="BW113" s="25">
        <f>КМС!BW113+ИГС!BW113+МАКС!BW113</f>
        <v>0</v>
      </c>
      <c r="BX113" s="24">
        <f>КМС!BX113+ИГС!BX113+МАКС!BX113</f>
        <v>0</v>
      </c>
      <c r="BY113" s="25">
        <f>КМС!BY113+ИГС!BY113+МАКС!BY113</f>
        <v>0</v>
      </c>
      <c r="BZ113" s="24">
        <f>КМС!BZ113+ИГС!BZ113+МАКС!BZ113</f>
        <v>0</v>
      </c>
      <c r="CA113" s="24">
        <f t="shared" si="117"/>
        <v>312817.19</v>
      </c>
      <c r="CB113" s="24">
        <f t="shared" si="118"/>
        <v>312817.19</v>
      </c>
      <c r="CC113" s="25">
        <f>КМС!CC113+ИГС!CC113+МАКС!CC113</f>
        <v>333</v>
      </c>
      <c r="CD113" s="24">
        <f>КМС!CD113+ИГС!CD113+МАКС!CD113</f>
        <v>147621.59</v>
      </c>
      <c r="CE113" s="25">
        <f>КМС!CE113+ИГС!CE113+МАКС!CE113</f>
        <v>0</v>
      </c>
      <c r="CF113" s="24">
        <f>КМС!CF113+ИГС!CF113+МАКС!CF113</f>
        <v>0</v>
      </c>
      <c r="CG113" s="25">
        <f>КМС!CG113+ИГС!CG113+МАКС!CG113</f>
        <v>150</v>
      </c>
      <c r="CH113" s="24">
        <f>КМС!CH113+ИГС!CH113+МАКС!CH113</f>
        <v>165195.6</v>
      </c>
      <c r="CI113" s="25">
        <f>КМС!CI113+ИГС!CI113+МАКС!CI113</f>
        <v>0</v>
      </c>
      <c r="CJ113" s="24">
        <f>КМС!CJ113+ИГС!CJ113+МАКС!CJ113</f>
        <v>0</v>
      </c>
      <c r="CK113" s="25">
        <f>КМС!CK113+ИГС!CK113+МАКС!CK113</f>
        <v>0</v>
      </c>
      <c r="CL113" s="24">
        <f>КМС!CL113+ИГС!CL113+МАКС!CL113</f>
        <v>0</v>
      </c>
      <c r="CM113" s="25">
        <f>КМС!CM113+ИГС!CM113+МАКС!CM113</f>
        <v>0</v>
      </c>
      <c r="CN113" s="24">
        <f>КМС!CN113+ИГС!CN113+МАКС!CN113</f>
        <v>0</v>
      </c>
      <c r="CO113" s="25">
        <f>КМС!CO113+ИГС!CO113+МАКС!CO113</f>
        <v>0</v>
      </c>
      <c r="CP113" s="24">
        <f>КМС!CP113+ИГС!CP113+МАКС!CP113</f>
        <v>0</v>
      </c>
      <c r="CQ113" s="25">
        <f>КМС!CQ113+ИГС!CQ113+МАКС!CQ113</f>
        <v>0</v>
      </c>
      <c r="CR113" s="24">
        <f>КМС!CR113+ИГС!CR113+МАКС!CR113</f>
        <v>0</v>
      </c>
    </row>
    <row r="114" spans="1:96" x14ac:dyDescent="0.25">
      <c r="A114" s="10" t="s">
        <v>272</v>
      </c>
      <c r="B114" s="8" t="s">
        <v>107</v>
      </c>
      <c r="C114" s="28">
        <v>330405</v>
      </c>
      <c r="D114" s="29" t="s">
        <v>144</v>
      </c>
      <c r="E114" s="29" t="s">
        <v>129</v>
      </c>
      <c r="F114" s="31" t="s">
        <v>145</v>
      </c>
      <c r="G114" s="24">
        <f t="shared" si="94"/>
        <v>0</v>
      </c>
      <c r="H114" s="24">
        <f t="shared" si="95"/>
        <v>0</v>
      </c>
      <c r="I114" s="25">
        <f t="shared" si="119"/>
        <v>0</v>
      </c>
      <c r="J114" s="24">
        <f t="shared" si="96"/>
        <v>0</v>
      </c>
      <c r="K114" s="25">
        <f t="shared" si="97"/>
        <v>0</v>
      </c>
      <c r="L114" s="24">
        <f t="shared" si="98"/>
        <v>0</v>
      </c>
      <c r="M114" s="25">
        <f t="shared" si="99"/>
        <v>0</v>
      </c>
      <c r="N114" s="24">
        <f t="shared" si="100"/>
        <v>0</v>
      </c>
      <c r="O114" s="25">
        <f t="shared" si="101"/>
        <v>0</v>
      </c>
      <c r="P114" s="24">
        <f t="shared" si="102"/>
        <v>0</v>
      </c>
      <c r="Q114" s="25">
        <f t="shared" si="103"/>
        <v>0</v>
      </c>
      <c r="R114" s="24">
        <f t="shared" si="104"/>
        <v>0</v>
      </c>
      <c r="S114" s="25">
        <f t="shared" si="105"/>
        <v>0</v>
      </c>
      <c r="T114" s="24">
        <f t="shared" si="106"/>
        <v>0</v>
      </c>
      <c r="U114" s="25">
        <f t="shared" si="107"/>
        <v>0</v>
      </c>
      <c r="V114" s="24">
        <f t="shared" si="108"/>
        <v>0</v>
      </c>
      <c r="W114" s="25">
        <f t="shared" si="109"/>
        <v>0</v>
      </c>
      <c r="X114" s="24">
        <f t="shared" si="110"/>
        <v>0</v>
      </c>
      <c r="Y114" s="24">
        <f t="shared" si="111"/>
        <v>0</v>
      </c>
      <c r="Z114" s="24">
        <f t="shared" si="112"/>
        <v>0</v>
      </c>
      <c r="AA114" s="25">
        <f>КМС!AA114+ИГС!AA114+МАКС!AA114</f>
        <v>0</v>
      </c>
      <c r="AB114" s="24">
        <f>КМС!AB114+ИГС!AB114+МАКС!AB114</f>
        <v>0</v>
      </c>
      <c r="AC114" s="25">
        <f>КМС!AC114+ИГС!AC114+МАКС!AC114</f>
        <v>0</v>
      </c>
      <c r="AD114" s="24">
        <f>КМС!AD114+ИГС!AD114+МАКС!AD114</f>
        <v>0</v>
      </c>
      <c r="AE114" s="25">
        <f>КМС!AE114+ИГС!AE114+МАКС!AE114</f>
        <v>0</v>
      </c>
      <c r="AF114" s="24">
        <f>КМС!AF114+ИГС!AF114+МАКС!AF114</f>
        <v>0</v>
      </c>
      <c r="AG114" s="25">
        <f>КМС!AG114+ИГС!AG114+МАКС!AG114</f>
        <v>0</v>
      </c>
      <c r="AH114" s="24">
        <f>КМС!AH114+ИГС!AH114+МАКС!AH114</f>
        <v>0</v>
      </c>
      <c r="AI114" s="25">
        <f>КМС!AI114+ИГС!AI114+МАКС!AI114</f>
        <v>0</v>
      </c>
      <c r="AJ114" s="24">
        <f>КМС!AJ114+ИГС!AJ114+МАКС!AJ114</f>
        <v>0</v>
      </c>
      <c r="AK114" s="25">
        <f>КМС!AK114+ИГС!AK114+МАКС!AK114</f>
        <v>0</v>
      </c>
      <c r="AL114" s="24">
        <f>КМС!AL114+ИГС!AL114+МАКС!AL114</f>
        <v>0</v>
      </c>
      <c r="AM114" s="25">
        <f>КМС!AM114+ИГС!AM114+МАКС!AM114</f>
        <v>0</v>
      </c>
      <c r="AN114" s="24">
        <f>КМС!AN114+ИГС!AN114+МАКС!AN114</f>
        <v>0</v>
      </c>
      <c r="AO114" s="25">
        <f>КМС!AO114+ИГС!AO114+МАКС!AO114</f>
        <v>0</v>
      </c>
      <c r="AP114" s="24">
        <f>КМС!AP114+ИГС!AP114+МАКС!AP114</f>
        <v>0</v>
      </c>
      <c r="AQ114" s="24">
        <f t="shared" si="113"/>
        <v>0</v>
      </c>
      <c r="AR114" s="24">
        <f t="shared" si="114"/>
        <v>0</v>
      </c>
      <c r="AS114" s="25">
        <f>КМС!AS114+ИГС!AS114+МАКС!AS114</f>
        <v>0</v>
      </c>
      <c r="AT114" s="24">
        <f>КМС!AT114+ИГС!AT114+МАКС!AT114</f>
        <v>0</v>
      </c>
      <c r="AU114" s="25">
        <f>КМС!AU114+ИГС!AU114+МАКС!AU114</f>
        <v>0</v>
      </c>
      <c r="AV114" s="24">
        <f>КМС!AV114+ИГС!AV114+МАКС!AV114</f>
        <v>0</v>
      </c>
      <c r="AW114" s="25">
        <f>КМС!AW114+ИГС!AW114+МАКС!AW114</f>
        <v>0</v>
      </c>
      <c r="AX114" s="24">
        <f>КМС!AX114+ИГС!AX114+МАКС!AX114</f>
        <v>0</v>
      </c>
      <c r="AY114" s="25">
        <f>КМС!AY114+ИГС!AY114+МАКС!AY114</f>
        <v>0</v>
      </c>
      <c r="AZ114" s="24">
        <f>КМС!AZ114+ИГС!AZ114+МАКС!AZ114</f>
        <v>0</v>
      </c>
      <c r="BA114" s="25">
        <f>КМС!BA114+ИГС!BA114+МАКС!BA114</f>
        <v>0</v>
      </c>
      <c r="BB114" s="24">
        <f>КМС!BB114+ИГС!BB114+МАКС!BB114</f>
        <v>0</v>
      </c>
      <c r="BC114" s="25">
        <f>КМС!BC114+ИГС!BC114+МАКС!BC114</f>
        <v>0</v>
      </c>
      <c r="BD114" s="24">
        <f>КМС!BD114+ИГС!BD114+МАКС!BD114</f>
        <v>0</v>
      </c>
      <c r="BE114" s="25">
        <f>КМС!BE114+ИГС!BE114+МАКС!BE114</f>
        <v>0</v>
      </c>
      <c r="BF114" s="24">
        <f>КМС!BF114+ИГС!BF114+МАКС!BF114</f>
        <v>0</v>
      </c>
      <c r="BG114" s="25">
        <f>КМС!BG114+ИГС!BG114+МАКС!BG114</f>
        <v>0</v>
      </c>
      <c r="BH114" s="24">
        <f>КМС!BH114+ИГС!BH114+МАКС!BH114</f>
        <v>0</v>
      </c>
      <c r="BI114" s="24">
        <f t="shared" si="115"/>
        <v>0</v>
      </c>
      <c r="BJ114" s="24">
        <f t="shared" si="116"/>
        <v>0</v>
      </c>
      <c r="BK114" s="25">
        <f>КМС!BK114+ИГС!BK114+МАКС!BK114</f>
        <v>0</v>
      </c>
      <c r="BL114" s="24">
        <f>КМС!BL114+ИГС!BL114+МАКС!BL114</f>
        <v>0</v>
      </c>
      <c r="BM114" s="25">
        <f>КМС!BM114+ИГС!BM114+МАКС!BM114</f>
        <v>0</v>
      </c>
      <c r="BN114" s="24">
        <f>КМС!BN114+ИГС!BN114+МАКС!BN114</f>
        <v>0</v>
      </c>
      <c r="BO114" s="25">
        <f>КМС!BO114+ИГС!BO114+МАКС!BO114</f>
        <v>0</v>
      </c>
      <c r="BP114" s="24">
        <f>КМС!BP114+ИГС!BP114+МАКС!BP114</f>
        <v>0</v>
      </c>
      <c r="BQ114" s="25">
        <f>КМС!BQ114+ИГС!BQ114+МАКС!BQ114</f>
        <v>0</v>
      </c>
      <c r="BR114" s="24">
        <f>КМС!BR114+ИГС!BR114+МАКС!BR114</f>
        <v>0</v>
      </c>
      <c r="BS114" s="25">
        <f>КМС!BS114+ИГС!BS114+МАКС!BS114</f>
        <v>0</v>
      </c>
      <c r="BT114" s="24">
        <f>КМС!BT114+ИГС!BT114+МАКС!BT114</f>
        <v>0</v>
      </c>
      <c r="BU114" s="25">
        <f>КМС!BU114+ИГС!BU114+МАКС!BU114</f>
        <v>0</v>
      </c>
      <c r="BV114" s="24">
        <f>КМС!BV114+ИГС!BV114+МАКС!BV114</f>
        <v>0</v>
      </c>
      <c r="BW114" s="25">
        <f>КМС!BW114+ИГС!BW114+МАКС!BW114</f>
        <v>0</v>
      </c>
      <c r="BX114" s="24">
        <f>КМС!BX114+ИГС!BX114+МАКС!BX114</f>
        <v>0</v>
      </c>
      <c r="BY114" s="25">
        <f>КМС!BY114+ИГС!BY114+МАКС!BY114</f>
        <v>0</v>
      </c>
      <c r="BZ114" s="24">
        <f>КМС!BZ114+ИГС!BZ114+МАКС!BZ114</f>
        <v>0</v>
      </c>
      <c r="CA114" s="24">
        <f t="shared" si="117"/>
        <v>0</v>
      </c>
      <c r="CB114" s="24">
        <f t="shared" si="118"/>
        <v>0</v>
      </c>
      <c r="CC114" s="25">
        <f>КМС!CC114+ИГС!CC114+МАКС!CC114</f>
        <v>0</v>
      </c>
      <c r="CD114" s="24">
        <f>КМС!CD114+ИГС!CD114+МАКС!CD114</f>
        <v>0</v>
      </c>
      <c r="CE114" s="25">
        <f>КМС!CE114+ИГС!CE114+МАКС!CE114</f>
        <v>0</v>
      </c>
      <c r="CF114" s="24">
        <f>КМС!CF114+ИГС!CF114+МАКС!CF114</f>
        <v>0</v>
      </c>
      <c r="CG114" s="25">
        <f>КМС!CG114+ИГС!CG114+МАКС!CG114</f>
        <v>0</v>
      </c>
      <c r="CH114" s="24">
        <f>КМС!CH114+ИГС!CH114+МАКС!CH114</f>
        <v>0</v>
      </c>
      <c r="CI114" s="25">
        <f>КМС!CI114+ИГС!CI114+МАКС!CI114</f>
        <v>0</v>
      </c>
      <c r="CJ114" s="24">
        <f>КМС!CJ114+ИГС!CJ114+МАКС!CJ114</f>
        <v>0</v>
      </c>
      <c r="CK114" s="25">
        <f>КМС!CK114+ИГС!CK114+МАКС!CK114</f>
        <v>0</v>
      </c>
      <c r="CL114" s="24">
        <f>КМС!CL114+ИГС!CL114+МАКС!CL114</f>
        <v>0</v>
      </c>
      <c r="CM114" s="25">
        <f>КМС!CM114+ИГС!CM114+МАКС!CM114</f>
        <v>0</v>
      </c>
      <c r="CN114" s="24">
        <f>КМС!CN114+ИГС!CN114+МАКС!CN114</f>
        <v>0</v>
      </c>
      <c r="CO114" s="25">
        <f>КМС!CO114+ИГС!CO114+МАКС!CO114</f>
        <v>0</v>
      </c>
      <c r="CP114" s="24">
        <f>КМС!CP114+ИГС!CP114+МАКС!CP114</f>
        <v>0</v>
      </c>
      <c r="CQ114" s="25">
        <f>КМС!CQ114+ИГС!CQ114+МАКС!CQ114</f>
        <v>0</v>
      </c>
      <c r="CR114" s="24">
        <f>КМС!CR114+ИГС!CR114+МАКС!CR114</f>
        <v>0</v>
      </c>
    </row>
    <row r="115" spans="1:96" x14ac:dyDescent="0.25">
      <c r="A115" s="6"/>
      <c r="B115" s="13" t="s">
        <v>65</v>
      </c>
      <c r="C115" s="28"/>
      <c r="D115" s="29"/>
      <c r="E115" s="29"/>
      <c r="F115" s="31"/>
      <c r="G115" s="24">
        <f t="shared" si="94"/>
        <v>0</v>
      </c>
      <c r="H115" s="24">
        <f t="shared" si="95"/>
        <v>0</v>
      </c>
      <c r="I115" s="25">
        <f t="shared" si="119"/>
        <v>0</v>
      </c>
      <c r="J115" s="24">
        <f t="shared" si="96"/>
        <v>0</v>
      </c>
      <c r="K115" s="25">
        <f t="shared" si="97"/>
        <v>0</v>
      </c>
      <c r="L115" s="24">
        <f t="shared" si="98"/>
        <v>0</v>
      </c>
      <c r="M115" s="25">
        <f t="shared" si="99"/>
        <v>0</v>
      </c>
      <c r="N115" s="24">
        <f t="shared" si="100"/>
        <v>0</v>
      </c>
      <c r="O115" s="25">
        <f t="shared" si="101"/>
        <v>0</v>
      </c>
      <c r="P115" s="24">
        <f t="shared" si="102"/>
        <v>0</v>
      </c>
      <c r="Q115" s="25">
        <f t="shared" si="103"/>
        <v>0</v>
      </c>
      <c r="R115" s="24">
        <f t="shared" si="104"/>
        <v>0</v>
      </c>
      <c r="S115" s="25">
        <f t="shared" si="105"/>
        <v>0</v>
      </c>
      <c r="T115" s="24">
        <f t="shared" si="106"/>
        <v>0</v>
      </c>
      <c r="U115" s="25">
        <f t="shared" si="107"/>
        <v>0</v>
      </c>
      <c r="V115" s="24">
        <f t="shared" si="108"/>
        <v>0</v>
      </c>
      <c r="W115" s="25">
        <f t="shared" si="109"/>
        <v>0</v>
      </c>
      <c r="X115" s="24">
        <f t="shared" si="110"/>
        <v>0</v>
      </c>
      <c r="Y115" s="24">
        <f t="shared" si="111"/>
        <v>0</v>
      </c>
      <c r="Z115" s="24">
        <f t="shared" si="112"/>
        <v>0</v>
      </c>
      <c r="AA115" s="25">
        <f>КМС!AA115+ИГС!AA115+МАКС!AA115</f>
        <v>0</v>
      </c>
      <c r="AB115" s="24">
        <f>КМС!AB115+ИГС!AB115+МАКС!AB115</f>
        <v>0</v>
      </c>
      <c r="AC115" s="25">
        <f>КМС!AC115+ИГС!AC115+МАКС!AC115</f>
        <v>0</v>
      </c>
      <c r="AD115" s="24">
        <f>КМС!AD115+ИГС!AD115+МАКС!AD115</f>
        <v>0</v>
      </c>
      <c r="AE115" s="25">
        <f>КМС!AE115+ИГС!AE115+МАКС!AE115</f>
        <v>0</v>
      </c>
      <c r="AF115" s="24">
        <f>КМС!AF115+ИГС!AF115+МАКС!AF115</f>
        <v>0</v>
      </c>
      <c r="AG115" s="25">
        <f>КМС!AG115+ИГС!AG115+МАКС!AG115</f>
        <v>0</v>
      </c>
      <c r="AH115" s="24">
        <f>КМС!AH115+ИГС!AH115+МАКС!AH115</f>
        <v>0</v>
      </c>
      <c r="AI115" s="25">
        <f>КМС!AI115+ИГС!AI115+МАКС!AI115</f>
        <v>0</v>
      </c>
      <c r="AJ115" s="24">
        <f>КМС!AJ115+ИГС!AJ115+МАКС!AJ115</f>
        <v>0</v>
      </c>
      <c r="AK115" s="25">
        <f>КМС!AK115+ИГС!AK115+МАКС!AK115</f>
        <v>0</v>
      </c>
      <c r="AL115" s="24">
        <f>КМС!AL115+ИГС!AL115+МАКС!AL115</f>
        <v>0</v>
      </c>
      <c r="AM115" s="25">
        <f>КМС!AM115+ИГС!AM115+МАКС!AM115</f>
        <v>0</v>
      </c>
      <c r="AN115" s="24">
        <f>КМС!AN115+ИГС!AN115+МАКС!AN115</f>
        <v>0</v>
      </c>
      <c r="AO115" s="25">
        <f>КМС!AO115+ИГС!AO115+МАКС!AO115</f>
        <v>0</v>
      </c>
      <c r="AP115" s="24">
        <f>КМС!AP115+ИГС!AP115+МАКС!AP115</f>
        <v>0</v>
      </c>
      <c r="AQ115" s="24">
        <f t="shared" si="113"/>
        <v>0</v>
      </c>
      <c r="AR115" s="24">
        <f t="shared" si="114"/>
        <v>0</v>
      </c>
      <c r="AS115" s="25">
        <f>КМС!AS115+ИГС!AS115+МАКС!AS115</f>
        <v>0</v>
      </c>
      <c r="AT115" s="24">
        <f>КМС!AT115+ИГС!AT115+МАКС!AT115</f>
        <v>0</v>
      </c>
      <c r="AU115" s="25">
        <f>КМС!AU115+ИГС!AU115+МАКС!AU115</f>
        <v>0</v>
      </c>
      <c r="AV115" s="24">
        <f>КМС!AV115+ИГС!AV115+МАКС!AV115</f>
        <v>0</v>
      </c>
      <c r="AW115" s="25">
        <f>КМС!AW115+ИГС!AW115+МАКС!AW115</f>
        <v>0</v>
      </c>
      <c r="AX115" s="24">
        <f>КМС!AX115+ИГС!AX115+МАКС!AX115</f>
        <v>0</v>
      </c>
      <c r="AY115" s="25">
        <f>КМС!AY115+ИГС!AY115+МАКС!AY115</f>
        <v>0</v>
      </c>
      <c r="AZ115" s="24">
        <f>КМС!AZ115+ИГС!AZ115+МАКС!AZ115</f>
        <v>0</v>
      </c>
      <c r="BA115" s="25">
        <f>КМС!BA115+ИГС!BA115+МАКС!BA115</f>
        <v>0</v>
      </c>
      <c r="BB115" s="24">
        <f>КМС!BB115+ИГС!BB115+МАКС!BB115</f>
        <v>0</v>
      </c>
      <c r="BC115" s="25">
        <f>КМС!BC115+ИГС!BC115+МАКС!BC115</f>
        <v>0</v>
      </c>
      <c r="BD115" s="24">
        <f>КМС!BD115+ИГС!BD115+МАКС!BD115</f>
        <v>0</v>
      </c>
      <c r="BE115" s="25">
        <f>КМС!BE115+ИГС!BE115+МАКС!BE115</f>
        <v>0</v>
      </c>
      <c r="BF115" s="24">
        <f>КМС!BF115+ИГС!BF115+МАКС!BF115</f>
        <v>0</v>
      </c>
      <c r="BG115" s="25">
        <f>КМС!BG115+ИГС!BG115+МАКС!BG115</f>
        <v>0</v>
      </c>
      <c r="BH115" s="24">
        <f>КМС!BH115+ИГС!BH115+МАКС!BH115</f>
        <v>0</v>
      </c>
      <c r="BI115" s="24">
        <f t="shared" si="115"/>
        <v>0</v>
      </c>
      <c r="BJ115" s="24">
        <f t="shared" si="116"/>
        <v>0</v>
      </c>
      <c r="BK115" s="25">
        <f>КМС!BK115+ИГС!BK115+МАКС!BK115</f>
        <v>0</v>
      </c>
      <c r="BL115" s="24">
        <f>КМС!BL115+ИГС!BL115+МАКС!BL115</f>
        <v>0</v>
      </c>
      <c r="BM115" s="25">
        <f>КМС!BM115+ИГС!BM115+МАКС!BM115</f>
        <v>0</v>
      </c>
      <c r="BN115" s="24">
        <f>КМС!BN115+ИГС!BN115+МАКС!BN115</f>
        <v>0</v>
      </c>
      <c r="BO115" s="25">
        <f>КМС!BO115+ИГС!BO115+МАКС!BO115</f>
        <v>0</v>
      </c>
      <c r="BP115" s="24">
        <f>КМС!BP115+ИГС!BP115+МАКС!BP115</f>
        <v>0</v>
      </c>
      <c r="BQ115" s="25">
        <f>КМС!BQ115+ИГС!BQ115+МАКС!BQ115</f>
        <v>0</v>
      </c>
      <c r="BR115" s="24">
        <f>КМС!BR115+ИГС!BR115+МАКС!BR115</f>
        <v>0</v>
      </c>
      <c r="BS115" s="25">
        <f>КМС!BS115+ИГС!BS115+МАКС!BS115</f>
        <v>0</v>
      </c>
      <c r="BT115" s="24">
        <f>КМС!BT115+ИГС!BT115+МАКС!BT115</f>
        <v>0</v>
      </c>
      <c r="BU115" s="25">
        <f>КМС!BU115+ИГС!BU115+МАКС!BU115</f>
        <v>0</v>
      </c>
      <c r="BV115" s="24">
        <f>КМС!BV115+ИГС!BV115+МАКС!BV115</f>
        <v>0</v>
      </c>
      <c r="BW115" s="25">
        <f>КМС!BW115+ИГС!BW115+МАКС!BW115</f>
        <v>0</v>
      </c>
      <c r="BX115" s="24">
        <f>КМС!BX115+ИГС!BX115+МАКС!BX115</f>
        <v>0</v>
      </c>
      <c r="BY115" s="25">
        <f>КМС!BY115+ИГС!BY115+МАКС!BY115</f>
        <v>0</v>
      </c>
      <c r="BZ115" s="24">
        <f>КМС!BZ115+ИГС!BZ115+МАКС!BZ115</f>
        <v>0</v>
      </c>
      <c r="CA115" s="24">
        <f t="shared" si="117"/>
        <v>0</v>
      </c>
      <c r="CB115" s="24">
        <f t="shared" si="118"/>
        <v>0</v>
      </c>
      <c r="CC115" s="25">
        <f>КМС!CC115+ИГС!CC115+МАКС!CC115</f>
        <v>0</v>
      </c>
      <c r="CD115" s="24">
        <f>КМС!CD115+ИГС!CD115+МАКС!CD115</f>
        <v>0</v>
      </c>
      <c r="CE115" s="25">
        <f>КМС!CE115+ИГС!CE115+МАКС!CE115</f>
        <v>0</v>
      </c>
      <c r="CF115" s="24">
        <f>КМС!CF115+ИГС!CF115+МАКС!CF115</f>
        <v>0</v>
      </c>
      <c r="CG115" s="25">
        <f>КМС!CG115+ИГС!CG115+МАКС!CG115</f>
        <v>0</v>
      </c>
      <c r="CH115" s="24">
        <f>КМС!CH115+ИГС!CH115+МАКС!CH115</f>
        <v>0</v>
      </c>
      <c r="CI115" s="25">
        <f>КМС!CI115+ИГС!CI115+МАКС!CI115</f>
        <v>0</v>
      </c>
      <c r="CJ115" s="24">
        <f>КМС!CJ115+ИГС!CJ115+МАКС!CJ115</f>
        <v>0</v>
      </c>
      <c r="CK115" s="25">
        <f>КМС!CK115+ИГС!CK115+МАКС!CK115</f>
        <v>0</v>
      </c>
      <c r="CL115" s="24">
        <f>КМС!CL115+ИГС!CL115+МАКС!CL115</f>
        <v>0</v>
      </c>
      <c r="CM115" s="25">
        <f>КМС!CM115+ИГС!CM115+МАКС!CM115</f>
        <v>0</v>
      </c>
      <c r="CN115" s="24">
        <f>КМС!CN115+ИГС!CN115+МАКС!CN115</f>
        <v>0</v>
      </c>
      <c r="CO115" s="25">
        <f>КМС!CO115+ИГС!CO115+МАКС!CO115</f>
        <v>0</v>
      </c>
      <c r="CP115" s="24">
        <f>КМС!CP115+ИГС!CP115+МАКС!CP115</f>
        <v>0</v>
      </c>
      <c r="CQ115" s="25">
        <f>КМС!CQ115+ИГС!CQ115+МАКС!CQ115</f>
        <v>0</v>
      </c>
      <c r="CR115" s="24">
        <f>КМС!CR115+ИГС!CR115+МАКС!CR115</f>
        <v>0</v>
      </c>
    </row>
    <row r="116" spans="1:96" x14ac:dyDescent="0.25">
      <c r="A116" s="6" t="s">
        <v>273</v>
      </c>
      <c r="B116" s="8" t="s">
        <v>66</v>
      </c>
      <c r="C116" s="28">
        <v>330071</v>
      </c>
      <c r="D116" s="29" t="s">
        <v>146</v>
      </c>
      <c r="E116" s="29" t="s">
        <v>123</v>
      </c>
      <c r="F116" s="31" t="s">
        <v>147</v>
      </c>
      <c r="G116" s="24">
        <f t="shared" si="94"/>
        <v>282967668.79000002</v>
      </c>
      <c r="H116" s="24">
        <f t="shared" si="95"/>
        <v>128679214.18000001</v>
      </c>
      <c r="I116" s="25">
        <f t="shared" si="119"/>
        <v>113190</v>
      </c>
      <c r="J116" s="24">
        <f t="shared" si="96"/>
        <v>50027865.719999999</v>
      </c>
      <c r="K116" s="25">
        <f t="shared" si="97"/>
        <v>11707</v>
      </c>
      <c r="L116" s="24">
        <f t="shared" si="98"/>
        <v>6063439.5499999998</v>
      </c>
      <c r="M116" s="25">
        <f t="shared" si="99"/>
        <v>45174</v>
      </c>
      <c r="N116" s="24">
        <f t="shared" si="100"/>
        <v>72587908.909999996</v>
      </c>
      <c r="O116" s="25">
        <f t="shared" si="101"/>
        <v>1278</v>
      </c>
      <c r="P116" s="24">
        <f t="shared" si="102"/>
        <v>12529952.6</v>
      </c>
      <c r="Q116" s="25">
        <f t="shared" si="103"/>
        <v>4835</v>
      </c>
      <c r="R116" s="24">
        <f t="shared" si="104"/>
        <v>95501703.849999994</v>
      </c>
      <c r="S116" s="25">
        <f t="shared" si="105"/>
        <v>0</v>
      </c>
      <c r="T116" s="24">
        <f t="shared" si="106"/>
        <v>0</v>
      </c>
      <c r="U116" s="25">
        <f t="shared" si="107"/>
        <v>0</v>
      </c>
      <c r="V116" s="24">
        <f t="shared" si="108"/>
        <v>0</v>
      </c>
      <c r="W116" s="25">
        <f t="shared" si="109"/>
        <v>14180</v>
      </c>
      <c r="X116" s="24">
        <f t="shared" si="110"/>
        <v>46256798.159999996</v>
      </c>
      <c r="Y116" s="24">
        <f t="shared" si="111"/>
        <v>86982228.989999995</v>
      </c>
      <c r="Z116" s="24">
        <f t="shared" si="112"/>
        <v>35199660.140000001</v>
      </c>
      <c r="AA116" s="25">
        <f>КМС!AA116+ИГС!AA116+МАКС!AA116</f>
        <v>33929</v>
      </c>
      <c r="AB116" s="24">
        <f>КМС!AB116+ИГС!AB116+МАКС!AB116</f>
        <v>12833322.17</v>
      </c>
      <c r="AC116" s="25">
        <f>КМС!AC116+ИГС!AC116+МАКС!AC116</f>
        <v>3510</v>
      </c>
      <c r="AD116" s="24">
        <f>КМС!AD116+ИГС!AD116+МАКС!AD116</f>
        <v>1819031.86</v>
      </c>
      <c r="AE116" s="25">
        <f>КМС!AE116+ИГС!AE116+МАКС!AE116</f>
        <v>13553</v>
      </c>
      <c r="AF116" s="24">
        <f>КМС!AF116+ИГС!AF116+МАКС!AF116</f>
        <v>20547306.109999999</v>
      </c>
      <c r="AG116" s="25">
        <f>КМС!AG116+ИГС!AG116+МАКС!AG116</f>
        <v>385</v>
      </c>
      <c r="AH116" s="24">
        <f>КМС!AH116+ИГС!AH116+МАКС!AH116</f>
        <v>3767756.74</v>
      </c>
      <c r="AI116" s="25">
        <f>КМС!AI116+ИГС!AI116+МАКС!AI116</f>
        <v>1831</v>
      </c>
      <c r="AJ116" s="24">
        <f>КМС!AJ116+ИГС!AJ116+МАКС!AJ116</f>
        <v>36402086.130000003</v>
      </c>
      <c r="AK116" s="25">
        <f>КМС!AK116+ИГС!AK116+МАКС!AK116</f>
        <v>0</v>
      </c>
      <c r="AL116" s="24">
        <f>КМС!AL116+ИГС!AL116+МАКС!AL116</f>
        <v>0</v>
      </c>
      <c r="AM116" s="25">
        <f>КМС!AM116+ИГС!AM116+МАКС!AM116</f>
        <v>0</v>
      </c>
      <c r="AN116" s="24">
        <f>КМС!AN116+ИГС!AN116+МАКС!AN116</f>
        <v>0</v>
      </c>
      <c r="AO116" s="25">
        <f>КМС!AO116+ИГС!AO116+МАКС!AO116</f>
        <v>3545</v>
      </c>
      <c r="AP116" s="24">
        <f>КМС!AP116+ИГС!AP116+МАКС!AP116</f>
        <v>11612725.98</v>
      </c>
      <c r="AQ116" s="24">
        <f t="shared" si="113"/>
        <v>62307971.789999999</v>
      </c>
      <c r="AR116" s="24">
        <f t="shared" si="114"/>
        <v>29139946.949999999</v>
      </c>
      <c r="AS116" s="25">
        <f>КМС!AS116+ИГС!AS116+МАКС!AS116</f>
        <v>22638</v>
      </c>
      <c r="AT116" s="24">
        <f>КМС!AT116+ИГС!AT116+МАКС!AT116</f>
        <v>12180610.689999999</v>
      </c>
      <c r="AU116" s="25">
        <f>КМС!AU116+ИГС!AU116+МАКС!AU116</f>
        <v>2344</v>
      </c>
      <c r="AV116" s="24">
        <f>КМС!AV116+ИГС!AV116+МАКС!AV116</f>
        <v>1212687.9099999999</v>
      </c>
      <c r="AW116" s="25">
        <f>КМС!AW116+ИГС!AW116+МАКС!AW116</f>
        <v>9035</v>
      </c>
      <c r="AX116" s="24">
        <f>КМС!AX116+ИГС!AX116+МАКС!AX116</f>
        <v>15746648.35</v>
      </c>
      <c r="AY116" s="25">
        <f>КМС!AY116+ИГС!AY116+МАКС!AY116</f>
        <v>255</v>
      </c>
      <c r="AZ116" s="24">
        <f>КМС!AZ116+ИГС!AZ116+МАКС!AZ116</f>
        <v>2503484.5299999998</v>
      </c>
      <c r="BA116" s="25">
        <f>КМС!BA116+ИГС!BA116+МАКС!BA116</f>
        <v>968</v>
      </c>
      <c r="BB116" s="24">
        <f>КМС!BB116+ИГС!BB116+МАКС!BB116</f>
        <v>19100340.77</v>
      </c>
      <c r="BC116" s="25">
        <f>КМС!BC116+ИГС!BC116+МАКС!BC116</f>
        <v>0</v>
      </c>
      <c r="BD116" s="24">
        <f>КМС!BD116+ИГС!BD116+МАКС!BD116</f>
        <v>0</v>
      </c>
      <c r="BE116" s="25">
        <f>КМС!BE116+ИГС!BE116+МАКС!BE116</f>
        <v>0</v>
      </c>
      <c r="BF116" s="24">
        <f>КМС!BF116+ИГС!BF116+МАКС!BF116</f>
        <v>0</v>
      </c>
      <c r="BG116" s="25">
        <f>КМС!BG116+ИГС!BG116+МАКС!BG116</f>
        <v>3545</v>
      </c>
      <c r="BH116" s="24">
        <f>КМС!BH116+ИГС!BH116+МАКС!BH116</f>
        <v>11564199.539999999</v>
      </c>
      <c r="BI116" s="24">
        <f t="shared" si="115"/>
        <v>62307971.789999999</v>
      </c>
      <c r="BJ116" s="24">
        <f t="shared" si="116"/>
        <v>29139946.949999999</v>
      </c>
      <c r="BK116" s="25">
        <f>КМС!BK116+ИГС!BK116+МАКС!BK116</f>
        <v>22638</v>
      </c>
      <c r="BL116" s="24">
        <f>КМС!BL116+ИГС!BL116+МАКС!BL116</f>
        <v>12180610.689999999</v>
      </c>
      <c r="BM116" s="25">
        <f>КМС!BM116+ИГС!BM116+МАКС!BM116</f>
        <v>2344</v>
      </c>
      <c r="BN116" s="24">
        <f>КМС!BN116+ИГС!BN116+МАКС!BN116</f>
        <v>1212687.9099999999</v>
      </c>
      <c r="BO116" s="25">
        <f>КМС!BO116+ИГС!BO116+МАКС!BO116</f>
        <v>9035</v>
      </c>
      <c r="BP116" s="24">
        <f>КМС!BP116+ИГС!BP116+МАКС!BP116</f>
        <v>15746648.35</v>
      </c>
      <c r="BQ116" s="25">
        <f>КМС!BQ116+ИГС!BQ116+МАКС!BQ116</f>
        <v>255</v>
      </c>
      <c r="BR116" s="24">
        <f>КМС!BR116+ИГС!BR116+МАКС!BR116</f>
        <v>2503484.5299999998</v>
      </c>
      <c r="BS116" s="25">
        <f>КМС!BS116+ИГС!BS116+МАКС!BS116</f>
        <v>968</v>
      </c>
      <c r="BT116" s="24">
        <f>КМС!BT116+ИГС!BT116+МАКС!BT116</f>
        <v>19100340.77</v>
      </c>
      <c r="BU116" s="25">
        <f>КМС!BU116+ИГС!BU116+МАКС!BU116</f>
        <v>0</v>
      </c>
      <c r="BV116" s="24">
        <f>КМС!BV116+ИГС!BV116+МАКС!BV116</f>
        <v>0</v>
      </c>
      <c r="BW116" s="25">
        <f>КМС!BW116+ИГС!BW116+МАКС!BW116</f>
        <v>0</v>
      </c>
      <c r="BX116" s="24">
        <f>КМС!BX116+ИГС!BX116+МАКС!BX116</f>
        <v>0</v>
      </c>
      <c r="BY116" s="25">
        <f>КМС!BY116+ИГС!BY116+МАКС!BY116</f>
        <v>3545</v>
      </c>
      <c r="BZ116" s="24">
        <f>КМС!BZ116+ИГС!BZ116+МАКС!BZ116</f>
        <v>11564199.539999999</v>
      </c>
      <c r="CA116" s="24">
        <f t="shared" si="117"/>
        <v>71369496.219999999</v>
      </c>
      <c r="CB116" s="24">
        <f t="shared" si="118"/>
        <v>35199660.140000001</v>
      </c>
      <c r="CC116" s="25">
        <f>КМС!CC116+ИГС!CC116+МАКС!CC116</f>
        <v>33985</v>
      </c>
      <c r="CD116" s="24">
        <f>КМС!CD116+ИГС!CD116+МАКС!CD116</f>
        <v>12833322.17</v>
      </c>
      <c r="CE116" s="25">
        <f>КМС!CE116+ИГС!CE116+МАКС!CE116</f>
        <v>3509</v>
      </c>
      <c r="CF116" s="24">
        <f>КМС!CF116+ИГС!CF116+МАКС!CF116</f>
        <v>1819031.87</v>
      </c>
      <c r="CG116" s="25">
        <f>КМС!CG116+ИГС!CG116+МАКС!CG116</f>
        <v>13551</v>
      </c>
      <c r="CH116" s="24">
        <f>КМС!CH116+ИГС!CH116+МАКС!CH116</f>
        <v>20547306.100000001</v>
      </c>
      <c r="CI116" s="25">
        <f>КМС!CI116+ИГС!CI116+МАКС!CI116</f>
        <v>383</v>
      </c>
      <c r="CJ116" s="24">
        <f>КМС!CJ116+ИГС!CJ116+МАКС!CJ116</f>
        <v>3755226.8</v>
      </c>
      <c r="CK116" s="25">
        <f>КМС!CK116+ИГС!CK116+МАКС!CK116</f>
        <v>1068</v>
      </c>
      <c r="CL116" s="24">
        <f>КМС!CL116+ИГС!CL116+МАКС!CL116</f>
        <v>20898936.18</v>
      </c>
      <c r="CM116" s="25">
        <f>КМС!CM116+ИГС!CM116+МАКС!CM116</f>
        <v>0</v>
      </c>
      <c r="CN116" s="24">
        <f>КМС!CN116+ИГС!CN116+МАКС!CN116</f>
        <v>0</v>
      </c>
      <c r="CO116" s="25">
        <f>КМС!CO116+ИГС!CO116+МАКС!CO116</f>
        <v>0</v>
      </c>
      <c r="CP116" s="24">
        <f>КМС!CP116+ИГС!CP116+МАКС!CP116</f>
        <v>0</v>
      </c>
      <c r="CQ116" s="25">
        <f>КМС!CQ116+ИГС!CQ116+МАКС!CQ116</f>
        <v>3545</v>
      </c>
      <c r="CR116" s="24">
        <f>КМС!CR116+ИГС!CR116+МАКС!CR116</f>
        <v>11515673.1</v>
      </c>
    </row>
    <row r="117" spans="1:96" x14ac:dyDescent="0.25">
      <c r="A117" s="6" t="s">
        <v>274</v>
      </c>
      <c r="B117" s="8" t="s">
        <v>67</v>
      </c>
      <c r="C117" s="28">
        <v>330359</v>
      </c>
      <c r="D117" s="29" t="s">
        <v>146</v>
      </c>
      <c r="E117" s="29" t="s">
        <v>129</v>
      </c>
      <c r="F117" s="31" t="s">
        <v>147</v>
      </c>
      <c r="G117" s="24">
        <f t="shared" si="94"/>
        <v>36733426.770000003</v>
      </c>
      <c r="H117" s="24">
        <f t="shared" si="95"/>
        <v>19486388.690000001</v>
      </c>
      <c r="I117" s="25">
        <f t="shared" si="119"/>
        <v>886</v>
      </c>
      <c r="J117" s="24">
        <f t="shared" si="96"/>
        <v>194079.56</v>
      </c>
      <c r="K117" s="25">
        <f t="shared" si="97"/>
        <v>6981</v>
      </c>
      <c r="L117" s="24">
        <f t="shared" si="98"/>
        <v>4458974.13</v>
      </c>
      <c r="M117" s="25">
        <f t="shared" si="99"/>
        <v>15856</v>
      </c>
      <c r="N117" s="24">
        <f t="shared" si="100"/>
        <v>14833335</v>
      </c>
      <c r="O117" s="25">
        <f t="shared" si="101"/>
        <v>1387</v>
      </c>
      <c r="P117" s="24">
        <f t="shared" si="102"/>
        <v>17247038.079999998</v>
      </c>
      <c r="Q117" s="25">
        <f t="shared" si="103"/>
        <v>0</v>
      </c>
      <c r="R117" s="24">
        <f t="shared" si="104"/>
        <v>0</v>
      </c>
      <c r="S117" s="25">
        <f t="shared" si="105"/>
        <v>0</v>
      </c>
      <c r="T117" s="24">
        <f t="shared" si="106"/>
        <v>0</v>
      </c>
      <c r="U117" s="25">
        <f t="shared" si="107"/>
        <v>0</v>
      </c>
      <c r="V117" s="24">
        <f t="shared" si="108"/>
        <v>0</v>
      </c>
      <c r="W117" s="25">
        <f t="shared" si="109"/>
        <v>0</v>
      </c>
      <c r="X117" s="24">
        <f t="shared" si="110"/>
        <v>0</v>
      </c>
      <c r="Y117" s="24">
        <f t="shared" si="111"/>
        <v>11030376.24</v>
      </c>
      <c r="Z117" s="24">
        <f t="shared" si="112"/>
        <v>5845916.5999999996</v>
      </c>
      <c r="AA117" s="25">
        <f>КМС!AA117+ИГС!AA117+МАКС!AA117</f>
        <v>266</v>
      </c>
      <c r="AB117" s="24">
        <f>КМС!AB117+ИГС!AB117+МАКС!AB117</f>
        <v>58223.86</v>
      </c>
      <c r="AC117" s="25">
        <f>КМС!AC117+ИГС!AC117+МАКС!AC117</f>
        <v>2092</v>
      </c>
      <c r="AD117" s="24">
        <f>КМС!AD117+ИГС!AD117+МАКС!AD117</f>
        <v>1337692.25</v>
      </c>
      <c r="AE117" s="25">
        <f>КМС!AE117+ИГС!AE117+МАКС!AE117</f>
        <v>4757</v>
      </c>
      <c r="AF117" s="24">
        <f>КМС!AF117+ИГС!AF117+МАКС!AF117</f>
        <v>4450000.49</v>
      </c>
      <c r="AG117" s="25">
        <f>КМС!AG117+ИГС!AG117+МАКС!AG117</f>
        <v>416</v>
      </c>
      <c r="AH117" s="24">
        <f>КМС!AH117+ИГС!AH117+МАКС!AH117</f>
        <v>5184459.6399999997</v>
      </c>
      <c r="AI117" s="25">
        <f>КМС!AI117+ИГС!AI117+МАКС!AI117</f>
        <v>0</v>
      </c>
      <c r="AJ117" s="24">
        <f>КМС!AJ117+ИГС!AJ117+МАКС!AJ117</f>
        <v>0</v>
      </c>
      <c r="AK117" s="25">
        <f>КМС!AK117+ИГС!AK117+МАКС!AK117</f>
        <v>0</v>
      </c>
      <c r="AL117" s="24">
        <f>КМС!AL117+ИГС!AL117+МАКС!AL117</f>
        <v>0</v>
      </c>
      <c r="AM117" s="25">
        <f>КМС!AM117+ИГС!AM117+МАКС!AM117</f>
        <v>0</v>
      </c>
      <c r="AN117" s="24">
        <f>КМС!AN117+ИГС!AN117+МАКС!AN117</f>
        <v>0</v>
      </c>
      <c r="AO117" s="25">
        <f>КМС!AO117+ИГС!AO117+МАКС!AO117</f>
        <v>0</v>
      </c>
      <c r="AP117" s="24">
        <f>КМС!AP117+ИГС!AP117+МАКС!AP117</f>
        <v>0</v>
      </c>
      <c r="AQ117" s="24">
        <f t="shared" si="113"/>
        <v>7346685.3799999999</v>
      </c>
      <c r="AR117" s="24">
        <f t="shared" si="114"/>
        <v>3897277.76</v>
      </c>
      <c r="AS117" s="25">
        <f>КМС!AS117+ИГС!AS117+МАКС!AS117</f>
        <v>177</v>
      </c>
      <c r="AT117" s="24">
        <f>КМС!AT117+ИГС!AT117+МАКС!AT117</f>
        <v>38815.919999999998</v>
      </c>
      <c r="AU117" s="25">
        <f>КМС!AU117+ИГС!AU117+МАКС!AU117</f>
        <v>1399</v>
      </c>
      <c r="AV117" s="24">
        <f>КМС!AV117+ИГС!AV117+МАКС!AV117</f>
        <v>891794.83</v>
      </c>
      <c r="AW117" s="25">
        <f>КМС!AW117+ИГС!AW117+МАКС!AW117</f>
        <v>3171</v>
      </c>
      <c r="AX117" s="24">
        <f>КМС!AX117+ИГС!AX117+МАКС!AX117</f>
        <v>2966667.01</v>
      </c>
      <c r="AY117" s="25">
        <f>КМС!AY117+ИГС!AY117+МАКС!AY117</f>
        <v>277</v>
      </c>
      <c r="AZ117" s="24">
        <f>КМС!AZ117+ИГС!AZ117+МАКС!AZ117</f>
        <v>3449407.62</v>
      </c>
      <c r="BA117" s="25">
        <f>КМС!BA117+ИГС!BA117+МАКС!BA117</f>
        <v>0</v>
      </c>
      <c r="BB117" s="24">
        <f>КМС!BB117+ИГС!BB117+МАКС!BB117</f>
        <v>0</v>
      </c>
      <c r="BC117" s="25">
        <f>КМС!BC117+ИГС!BC117+МАКС!BC117</f>
        <v>0</v>
      </c>
      <c r="BD117" s="24">
        <f>КМС!BD117+ИГС!BD117+МАКС!BD117</f>
        <v>0</v>
      </c>
      <c r="BE117" s="25">
        <f>КМС!BE117+ИГС!BE117+МАКС!BE117</f>
        <v>0</v>
      </c>
      <c r="BF117" s="24">
        <f>КМС!BF117+ИГС!BF117+МАКС!BF117</f>
        <v>0</v>
      </c>
      <c r="BG117" s="25">
        <f>КМС!BG117+ИГС!BG117+МАКС!BG117</f>
        <v>0</v>
      </c>
      <c r="BH117" s="24">
        <f>КМС!BH117+ИГС!BH117+МАКС!BH117</f>
        <v>0</v>
      </c>
      <c r="BI117" s="24">
        <f t="shared" si="115"/>
        <v>7346685.3799999999</v>
      </c>
      <c r="BJ117" s="24">
        <f t="shared" si="116"/>
        <v>3897277.76</v>
      </c>
      <c r="BK117" s="25">
        <f>КМС!BK117+ИГС!BK117+МАКС!BK117</f>
        <v>177</v>
      </c>
      <c r="BL117" s="24">
        <f>КМС!BL117+ИГС!BL117+МАКС!BL117</f>
        <v>38815.919999999998</v>
      </c>
      <c r="BM117" s="25">
        <f>КМС!BM117+ИГС!BM117+МАКС!BM117</f>
        <v>1399</v>
      </c>
      <c r="BN117" s="24">
        <f>КМС!BN117+ИГС!BN117+МАКС!BN117</f>
        <v>891794.83</v>
      </c>
      <c r="BO117" s="25">
        <f>КМС!BO117+ИГС!BO117+МАКС!BO117</f>
        <v>3171</v>
      </c>
      <c r="BP117" s="24">
        <f>КМС!BP117+ИГС!BP117+МАКС!BP117</f>
        <v>2966667.01</v>
      </c>
      <c r="BQ117" s="25">
        <f>КМС!BQ117+ИГС!BQ117+МАКС!BQ117</f>
        <v>277</v>
      </c>
      <c r="BR117" s="24">
        <f>КМС!BR117+ИГС!BR117+МАКС!BR117</f>
        <v>3449407.62</v>
      </c>
      <c r="BS117" s="25">
        <f>КМС!BS117+ИГС!BS117+МАКС!BS117</f>
        <v>0</v>
      </c>
      <c r="BT117" s="24">
        <f>КМС!BT117+ИГС!BT117+МАКС!BT117</f>
        <v>0</v>
      </c>
      <c r="BU117" s="25">
        <f>КМС!BU117+ИГС!BU117+МАКС!BU117</f>
        <v>0</v>
      </c>
      <c r="BV117" s="24">
        <f>КМС!BV117+ИГС!BV117+МАКС!BV117</f>
        <v>0</v>
      </c>
      <c r="BW117" s="25">
        <f>КМС!BW117+ИГС!BW117+МАКС!BW117</f>
        <v>0</v>
      </c>
      <c r="BX117" s="24">
        <f>КМС!BX117+ИГС!BX117+МАКС!BX117</f>
        <v>0</v>
      </c>
      <c r="BY117" s="25">
        <f>КМС!BY117+ИГС!BY117+МАКС!BY117</f>
        <v>0</v>
      </c>
      <c r="BZ117" s="24">
        <f>КМС!BZ117+ИГС!BZ117+МАКС!BZ117</f>
        <v>0</v>
      </c>
      <c r="CA117" s="24">
        <f t="shared" si="117"/>
        <v>11009679.77</v>
      </c>
      <c r="CB117" s="24">
        <f t="shared" si="118"/>
        <v>5845916.5700000003</v>
      </c>
      <c r="CC117" s="25">
        <f>КМС!CC117+ИГС!CC117+МАКС!CC117</f>
        <v>266</v>
      </c>
      <c r="CD117" s="24">
        <f>КМС!CD117+ИГС!CD117+МАКС!CD117</f>
        <v>58223.86</v>
      </c>
      <c r="CE117" s="25">
        <f>КМС!CE117+ИГС!CE117+МАКС!CE117</f>
        <v>2091</v>
      </c>
      <c r="CF117" s="24">
        <f>КМС!CF117+ИГС!CF117+МАКС!CF117</f>
        <v>1337692.22</v>
      </c>
      <c r="CG117" s="25">
        <f>КМС!CG117+ИГС!CG117+МАКС!CG117</f>
        <v>4757</v>
      </c>
      <c r="CH117" s="24">
        <f>КМС!CH117+ИГС!CH117+МАКС!CH117</f>
        <v>4450000.49</v>
      </c>
      <c r="CI117" s="25">
        <f>КМС!CI117+ИГС!CI117+МАКС!CI117</f>
        <v>417</v>
      </c>
      <c r="CJ117" s="24">
        <f>КМС!CJ117+ИГС!CJ117+МАКС!CJ117</f>
        <v>5163763.2</v>
      </c>
      <c r="CK117" s="25">
        <f>КМС!CK117+ИГС!CK117+МАКС!CK117</f>
        <v>0</v>
      </c>
      <c r="CL117" s="24">
        <f>КМС!CL117+ИГС!CL117+МАКС!CL117</f>
        <v>0</v>
      </c>
      <c r="CM117" s="25">
        <f>КМС!CM117+ИГС!CM117+МАКС!CM117</f>
        <v>0</v>
      </c>
      <c r="CN117" s="24">
        <f>КМС!CN117+ИГС!CN117+МАКС!CN117</f>
        <v>0</v>
      </c>
      <c r="CO117" s="25">
        <f>КМС!CO117+ИГС!CO117+МАКС!CO117</f>
        <v>0</v>
      </c>
      <c r="CP117" s="24">
        <f>КМС!CP117+ИГС!CP117+МАКС!CP117</f>
        <v>0</v>
      </c>
      <c r="CQ117" s="25">
        <f>КМС!CQ117+ИГС!CQ117+МАКС!CQ117</f>
        <v>0</v>
      </c>
      <c r="CR117" s="24">
        <f>КМС!CR117+ИГС!CR117+МАКС!CR117</f>
        <v>0</v>
      </c>
    </row>
    <row r="118" spans="1:96" x14ac:dyDescent="0.25">
      <c r="A118" s="6" t="s">
        <v>275</v>
      </c>
      <c r="B118" s="8" t="s">
        <v>68</v>
      </c>
      <c r="C118" s="28">
        <v>330360</v>
      </c>
      <c r="D118" s="29" t="s">
        <v>146</v>
      </c>
      <c r="E118" s="29" t="s">
        <v>129</v>
      </c>
      <c r="F118" s="31" t="s">
        <v>147</v>
      </c>
      <c r="G118" s="24">
        <f t="shared" si="94"/>
        <v>29087485.440000001</v>
      </c>
      <c r="H118" s="24">
        <f t="shared" si="95"/>
        <v>22943954.239999998</v>
      </c>
      <c r="I118" s="25">
        <f t="shared" si="119"/>
        <v>0</v>
      </c>
      <c r="J118" s="24">
        <f t="shared" si="96"/>
        <v>0</v>
      </c>
      <c r="K118" s="25">
        <f t="shared" si="97"/>
        <v>0</v>
      </c>
      <c r="L118" s="24">
        <f t="shared" si="98"/>
        <v>0</v>
      </c>
      <c r="M118" s="25">
        <f t="shared" si="99"/>
        <v>21980</v>
      </c>
      <c r="N118" s="24">
        <f t="shared" si="100"/>
        <v>22943954.239999998</v>
      </c>
      <c r="O118" s="25">
        <f t="shared" si="101"/>
        <v>481</v>
      </c>
      <c r="P118" s="24">
        <f t="shared" si="102"/>
        <v>4294143.58</v>
      </c>
      <c r="Q118" s="25">
        <f t="shared" si="103"/>
        <v>124</v>
      </c>
      <c r="R118" s="24">
        <f t="shared" si="104"/>
        <v>1849387.62</v>
      </c>
      <c r="S118" s="25">
        <f t="shared" si="105"/>
        <v>0</v>
      </c>
      <c r="T118" s="24">
        <f t="shared" si="106"/>
        <v>0</v>
      </c>
      <c r="U118" s="25">
        <f t="shared" si="107"/>
        <v>0</v>
      </c>
      <c r="V118" s="24">
        <f t="shared" si="108"/>
        <v>0</v>
      </c>
      <c r="W118" s="25">
        <f t="shared" si="109"/>
        <v>0</v>
      </c>
      <c r="X118" s="24">
        <f t="shared" si="110"/>
        <v>0</v>
      </c>
      <c r="Y118" s="24">
        <f t="shared" si="111"/>
        <v>8732686.8599999994</v>
      </c>
      <c r="Z118" s="24">
        <f t="shared" si="112"/>
        <v>6883186.2800000003</v>
      </c>
      <c r="AA118" s="25">
        <f>КМС!AA118+ИГС!AA118+МАКС!AA118</f>
        <v>0</v>
      </c>
      <c r="AB118" s="24">
        <f>КМС!AB118+ИГС!AB118+МАКС!AB118</f>
        <v>0</v>
      </c>
      <c r="AC118" s="25">
        <f>КМС!AC118+ИГС!AC118+МАКС!AC118</f>
        <v>0</v>
      </c>
      <c r="AD118" s="24">
        <f>КМС!AD118+ИГС!AD118+МАКС!AD118</f>
        <v>0</v>
      </c>
      <c r="AE118" s="25">
        <f>КМС!AE118+ИГС!AE118+МАКС!AE118</f>
        <v>6594</v>
      </c>
      <c r="AF118" s="24">
        <f>КМС!AF118+ИГС!AF118+МАКС!AF118</f>
        <v>6883186.2800000003</v>
      </c>
      <c r="AG118" s="25">
        <f>КМС!AG118+ИГС!AG118+МАКС!AG118</f>
        <v>145</v>
      </c>
      <c r="AH118" s="24">
        <f>КМС!AH118+ИГС!AH118+МАКС!AH118</f>
        <v>1294684.3</v>
      </c>
      <c r="AI118" s="25">
        <f>КМС!AI118+ИГС!AI118+МАКС!AI118</f>
        <v>37</v>
      </c>
      <c r="AJ118" s="24">
        <f>КМС!AJ118+ИГС!AJ118+МАКС!AJ118</f>
        <v>554816.28</v>
      </c>
      <c r="AK118" s="25">
        <f>КМС!AK118+ИГС!AK118+МАКС!AK118</f>
        <v>0</v>
      </c>
      <c r="AL118" s="24">
        <f>КМС!AL118+ИГС!AL118+МАКС!AL118</f>
        <v>0</v>
      </c>
      <c r="AM118" s="25">
        <f>КМС!AM118+ИГС!AM118+МАКС!AM118</f>
        <v>0</v>
      </c>
      <c r="AN118" s="24">
        <f>КМС!AN118+ИГС!AN118+МАКС!AN118</f>
        <v>0</v>
      </c>
      <c r="AO118" s="25">
        <f>КМС!AO118+ИГС!AO118+МАКС!AO118</f>
        <v>0</v>
      </c>
      <c r="AP118" s="24">
        <f>КМС!AP118+ИГС!AP118+МАКС!AP118</f>
        <v>0</v>
      </c>
      <c r="AQ118" s="24">
        <f t="shared" si="113"/>
        <v>5821791.21</v>
      </c>
      <c r="AR118" s="24">
        <f t="shared" si="114"/>
        <v>4588790.84</v>
      </c>
      <c r="AS118" s="25">
        <f>КМС!AS118+ИГС!AS118+МАКС!AS118</f>
        <v>0</v>
      </c>
      <c r="AT118" s="24">
        <f>КМС!AT118+ИГС!AT118+МАКС!AT118</f>
        <v>0</v>
      </c>
      <c r="AU118" s="25">
        <f>КМС!AU118+ИГС!AU118+МАКС!AU118</f>
        <v>0</v>
      </c>
      <c r="AV118" s="24">
        <f>КМС!AV118+ИГС!AV118+МАКС!AV118</f>
        <v>0</v>
      </c>
      <c r="AW118" s="25">
        <f>КМС!AW118+ИГС!AW118+МАКС!AW118</f>
        <v>4396</v>
      </c>
      <c r="AX118" s="24">
        <f>КМС!AX118+ИГС!AX118+МАКС!AX118</f>
        <v>4588790.84</v>
      </c>
      <c r="AY118" s="25">
        <f>КМС!AY118+ИГС!AY118+МАКС!AY118</f>
        <v>97</v>
      </c>
      <c r="AZ118" s="24">
        <f>КМС!AZ118+ИГС!AZ118+МАКС!AZ118</f>
        <v>863122.85</v>
      </c>
      <c r="BA118" s="25">
        <f>КМС!BA118+ИГС!BA118+МАКС!BA118</f>
        <v>25</v>
      </c>
      <c r="BB118" s="24">
        <f>КМС!BB118+ИГС!BB118+МАКС!BB118</f>
        <v>369877.52</v>
      </c>
      <c r="BC118" s="25">
        <f>КМС!BC118+ИГС!BC118+МАКС!BC118</f>
        <v>0</v>
      </c>
      <c r="BD118" s="24">
        <f>КМС!BD118+ИГС!BD118+МАКС!BD118</f>
        <v>0</v>
      </c>
      <c r="BE118" s="25">
        <f>КМС!BE118+ИГС!BE118+МАКС!BE118</f>
        <v>0</v>
      </c>
      <c r="BF118" s="24">
        <f>КМС!BF118+ИГС!BF118+МАКС!BF118</f>
        <v>0</v>
      </c>
      <c r="BG118" s="25">
        <f>КМС!BG118+ИГС!BG118+МАКС!BG118</f>
        <v>0</v>
      </c>
      <c r="BH118" s="24">
        <f>КМС!BH118+ИГС!BH118+МАКС!BH118</f>
        <v>0</v>
      </c>
      <c r="BI118" s="24">
        <f t="shared" si="115"/>
        <v>5813202.9299999997</v>
      </c>
      <c r="BJ118" s="24">
        <f t="shared" si="116"/>
        <v>4588790.84</v>
      </c>
      <c r="BK118" s="25">
        <f>КМС!BK118+ИГС!BK118+МАКС!BK118</f>
        <v>0</v>
      </c>
      <c r="BL118" s="24">
        <f>КМС!BL118+ИГС!BL118+МАКС!BL118</f>
        <v>0</v>
      </c>
      <c r="BM118" s="25">
        <f>КМС!BM118+ИГС!BM118+МАКС!BM118</f>
        <v>0</v>
      </c>
      <c r="BN118" s="24">
        <f>КМС!BN118+ИГС!BN118+МАКС!BN118</f>
        <v>0</v>
      </c>
      <c r="BO118" s="25">
        <f>КМС!BO118+ИГС!BO118+МАКС!BO118</f>
        <v>4396</v>
      </c>
      <c r="BP118" s="24">
        <f>КМС!BP118+ИГС!BP118+МАКС!BP118</f>
        <v>4588790.84</v>
      </c>
      <c r="BQ118" s="25">
        <f>КМС!BQ118+ИГС!BQ118+МАКС!BQ118</f>
        <v>96</v>
      </c>
      <c r="BR118" s="24">
        <f>КМС!BR118+ИГС!BR118+МАКС!BR118</f>
        <v>854534.57</v>
      </c>
      <c r="BS118" s="25">
        <f>КМС!BS118+ИГС!BS118+МАКС!BS118</f>
        <v>25</v>
      </c>
      <c r="BT118" s="24">
        <f>КМС!BT118+ИГС!BT118+МАКС!BT118</f>
        <v>369877.52</v>
      </c>
      <c r="BU118" s="25">
        <f>КМС!BU118+ИГС!BU118+МАКС!BU118</f>
        <v>0</v>
      </c>
      <c r="BV118" s="24">
        <f>КМС!BV118+ИГС!BV118+МАКС!BV118</f>
        <v>0</v>
      </c>
      <c r="BW118" s="25">
        <f>КМС!BW118+ИГС!BW118+МАКС!BW118</f>
        <v>0</v>
      </c>
      <c r="BX118" s="24">
        <f>КМС!BX118+ИГС!BX118+МАКС!BX118</f>
        <v>0</v>
      </c>
      <c r="BY118" s="25">
        <f>КМС!BY118+ИГС!BY118+МАКС!BY118</f>
        <v>0</v>
      </c>
      <c r="BZ118" s="24">
        <f>КМС!BZ118+ИГС!BZ118+МАКС!BZ118</f>
        <v>0</v>
      </c>
      <c r="CA118" s="24">
        <f t="shared" si="117"/>
        <v>8719804.4399999995</v>
      </c>
      <c r="CB118" s="24">
        <f t="shared" si="118"/>
        <v>6883186.2800000003</v>
      </c>
      <c r="CC118" s="25">
        <f>КМС!CC118+ИГС!CC118+МАКС!CC118</f>
        <v>0</v>
      </c>
      <c r="CD118" s="24">
        <f>КМС!CD118+ИГС!CD118+МАКС!CD118</f>
        <v>0</v>
      </c>
      <c r="CE118" s="25">
        <f>КМС!CE118+ИГС!CE118+МАКС!CE118</f>
        <v>0</v>
      </c>
      <c r="CF118" s="24">
        <f>КМС!CF118+ИГС!CF118+МАКС!CF118</f>
        <v>0</v>
      </c>
      <c r="CG118" s="25">
        <f>КМС!CG118+ИГС!CG118+МАКС!CG118</f>
        <v>6594</v>
      </c>
      <c r="CH118" s="24">
        <f>КМС!CH118+ИГС!CH118+МАКС!CH118</f>
        <v>6883186.2800000003</v>
      </c>
      <c r="CI118" s="25">
        <f>КМС!CI118+ИГС!CI118+МАКС!CI118</f>
        <v>143</v>
      </c>
      <c r="CJ118" s="24">
        <f>КМС!CJ118+ИГС!CJ118+МАКС!CJ118</f>
        <v>1281801.8600000001</v>
      </c>
      <c r="CK118" s="25">
        <f>КМС!CK118+ИГС!CK118+МАКС!CK118</f>
        <v>37</v>
      </c>
      <c r="CL118" s="24">
        <f>КМС!CL118+ИГС!CL118+МАКС!CL118</f>
        <v>554816.30000000005</v>
      </c>
      <c r="CM118" s="25">
        <f>КМС!CM118+ИГС!CM118+МАКС!CM118</f>
        <v>0</v>
      </c>
      <c r="CN118" s="24">
        <f>КМС!CN118+ИГС!CN118+МАКС!CN118</f>
        <v>0</v>
      </c>
      <c r="CO118" s="25">
        <f>КМС!CO118+ИГС!CO118+МАКС!CO118</f>
        <v>0</v>
      </c>
      <c r="CP118" s="24">
        <f>КМС!CP118+ИГС!CP118+МАКС!CP118</f>
        <v>0</v>
      </c>
      <c r="CQ118" s="25">
        <f>КМС!CQ118+ИГС!CQ118+МАКС!CQ118</f>
        <v>0</v>
      </c>
      <c r="CR118" s="24">
        <f>КМС!CR118+ИГС!CR118+МАКС!CR118</f>
        <v>0</v>
      </c>
    </row>
    <row r="119" spans="1:96" x14ac:dyDescent="0.25">
      <c r="A119" s="6" t="s">
        <v>276</v>
      </c>
      <c r="B119" s="8" t="s">
        <v>114</v>
      </c>
      <c r="C119" s="28">
        <v>330415</v>
      </c>
      <c r="D119" s="29" t="s">
        <v>146</v>
      </c>
      <c r="E119" s="29" t="s">
        <v>129</v>
      </c>
      <c r="F119" s="31" t="s">
        <v>147</v>
      </c>
      <c r="G119" s="24">
        <f t="shared" si="94"/>
        <v>7403709.0099999998</v>
      </c>
      <c r="H119" s="24">
        <f t="shared" si="95"/>
        <v>7403709.0099999998</v>
      </c>
      <c r="I119" s="25">
        <f t="shared" si="119"/>
        <v>0</v>
      </c>
      <c r="J119" s="24">
        <f t="shared" si="96"/>
        <v>0</v>
      </c>
      <c r="K119" s="25">
        <f t="shared" si="97"/>
        <v>0</v>
      </c>
      <c r="L119" s="24">
        <f t="shared" si="98"/>
        <v>0</v>
      </c>
      <c r="M119" s="25">
        <f t="shared" si="99"/>
        <v>8000</v>
      </c>
      <c r="N119" s="24">
        <f t="shared" si="100"/>
        <v>7403709.0099999998</v>
      </c>
      <c r="O119" s="25">
        <f t="shared" si="101"/>
        <v>0</v>
      </c>
      <c r="P119" s="24">
        <f t="shared" si="102"/>
        <v>0</v>
      </c>
      <c r="Q119" s="25">
        <f t="shared" si="103"/>
        <v>0</v>
      </c>
      <c r="R119" s="24">
        <f t="shared" si="104"/>
        <v>0</v>
      </c>
      <c r="S119" s="25">
        <f t="shared" si="105"/>
        <v>0</v>
      </c>
      <c r="T119" s="24">
        <f t="shared" si="106"/>
        <v>0</v>
      </c>
      <c r="U119" s="25">
        <f t="shared" si="107"/>
        <v>0</v>
      </c>
      <c r="V119" s="24">
        <f t="shared" si="108"/>
        <v>0</v>
      </c>
      <c r="W119" s="25">
        <f t="shared" si="109"/>
        <v>0</v>
      </c>
      <c r="X119" s="24">
        <f t="shared" si="110"/>
        <v>0</v>
      </c>
      <c r="Y119" s="24">
        <f t="shared" si="111"/>
        <v>2221112.71</v>
      </c>
      <c r="Z119" s="24">
        <f t="shared" si="112"/>
        <v>2221112.71</v>
      </c>
      <c r="AA119" s="25">
        <f>КМС!AA119+ИГС!AA119+МАКС!AA119</f>
        <v>0</v>
      </c>
      <c r="AB119" s="24">
        <f>КМС!AB119+ИГС!AB119+МАКС!AB119</f>
        <v>0</v>
      </c>
      <c r="AC119" s="25">
        <f>КМС!AC119+ИГС!AC119+МАКС!AC119</f>
        <v>0</v>
      </c>
      <c r="AD119" s="24">
        <f>КМС!AD119+ИГС!AD119+МАКС!AD119</f>
        <v>0</v>
      </c>
      <c r="AE119" s="25">
        <f>КМС!AE119+ИГС!AE119+МАКС!AE119</f>
        <v>2400</v>
      </c>
      <c r="AF119" s="24">
        <f>КМС!AF119+ИГС!AF119+МАКС!AF119</f>
        <v>2221112.71</v>
      </c>
      <c r="AG119" s="25">
        <f>КМС!AG119+ИГС!AG119+МАКС!AG119</f>
        <v>0</v>
      </c>
      <c r="AH119" s="24">
        <f>КМС!AH119+ИГС!AH119+МАКС!AH119</f>
        <v>0</v>
      </c>
      <c r="AI119" s="25">
        <f>КМС!AI119+ИГС!AI119+МАКС!AI119</f>
        <v>0</v>
      </c>
      <c r="AJ119" s="24">
        <f>КМС!AJ119+ИГС!AJ119+МАКС!AJ119</f>
        <v>0</v>
      </c>
      <c r="AK119" s="25">
        <f>КМС!AK119+ИГС!AK119+МАКС!AK119</f>
        <v>0</v>
      </c>
      <c r="AL119" s="24">
        <f>КМС!AL119+ИГС!AL119+МАКС!AL119</f>
        <v>0</v>
      </c>
      <c r="AM119" s="25">
        <f>КМС!AM119+ИГС!AM119+МАКС!AM119</f>
        <v>0</v>
      </c>
      <c r="AN119" s="24">
        <f>КМС!AN119+ИГС!AN119+МАКС!AN119</f>
        <v>0</v>
      </c>
      <c r="AO119" s="25">
        <f>КМС!AO119+ИГС!AO119+МАКС!AO119</f>
        <v>0</v>
      </c>
      <c r="AP119" s="24">
        <f>КМС!AP119+ИГС!AP119+МАКС!AP119</f>
        <v>0</v>
      </c>
      <c r="AQ119" s="24">
        <f t="shared" si="113"/>
        <v>1480741.8</v>
      </c>
      <c r="AR119" s="24">
        <f t="shared" si="114"/>
        <v>1480741.8</v>
      </c>
      <c r="AS119" s="25">
        <f>КМС!AS119+ИГС!AS119+МАКС!AS119</f>
        <v>0</v>
      </c>
      <c r="AT119" s="24">
        <f>КМС!AT119+ИГС!AT119+МАКС!AT119</f>
        <v>0</v>
      </c>
      <c r="AU119" s="25">
        <f>КМС!AU119+ИГС!AU119+МАКС!AU119</f>
        <v>0</v>
      </c>
      <c r="AV119" s="24">
        <f>КМС!AV119+ИГС!AV119+МАКС!AV119</f>
        <v>0</v>
      </c>
      <c r="AW119" s="25">
        <f>КМС!AW119+ИГС!AW119+МАКС!AW119</f>
        <v>1600</v>
      </c>
      <c r="AX119" s="24">
        <f>КМС!AX119+ИГС!AX119+МАКС!AX119</f>
        <v>1480741.8</v>
      </c>
      <c r="AY119" s="25">
        <f>КМС!AY119+ИГС!AY119+МАКС!AY119</f>
        <v>0</v>
      </c>
      <c r="AZ119" s="24">
        <f>КМС!AZ119+ИГС!AZ119+МАКС!AZ119</f>
        <v>0</v>
      </c>
      <c r="BA119" s="25">
        <f>КМС!BA119+ИГС!BA119+МАКС!BA119</f>
        <v>0</v>
      </c>
      <c r="BB119" s="24">
        <f>КМС!BB119+ИГС!BB119+МАКС!BB119</f>
        <v>0</v>
      </c>
      <c r="BC119" s="25">
        <f>КМС!BC119+ИГС!BC119+МАКС!BC119</f>
        <v>0</v>
      </c>
      <c r="BD119" s="24">
        <f>КМС!BD119+ИГС!BD119+МАКС!BD119</f>
        <v>0</v>
      </c>
      <c r="BE119" s="25">
        <f>КМС!BE119+ИГС!BE119+МАКС!BE119</f>
        <v>0</v>
      </c>
      <c r="BF119" s="24">
        <f>КМС!BF119+ИГС!BF119+МАКС!BF119</f>
        <v>0</v>
      </c>
      <c r="BG119" s="25">
        <f>КМС!BG119+ИГС!BG119+МАКС!BG119</f>
        <v>0</v>
      </c>
      <c r="BH119" s="24">
        <f>КМС!BH119+ИГС!BH119+МАКС!BH119</f>
        <v>0</v>
      </c>
      <c r="BI119" s="24">
        <f t="shared" si="115"/>
        <v>1480741.8</v>
      </c>
      <c r="BJ119" s="24">
        <f t="shared" si="116"/>
        <v>1480741.8</v>
      </c>
      <c r="BK119" s="25">
        <f>КМС!BK119+ИГС!BK119+МАКС!BK119</f>
        <v>0</v>
      </c>
      <c r="BL119" s="24">
        <f>КМС!BL119+ИГС!BL119+МАКС!BL119</f>
        <v>0</v>
      </c>
      <c r="BM119" s="25">
        <f>КМС!BM119+ИГС!BM119+МАКС!BM119</f>
        <v>0</v>
      </c>
      <c r="BN119" s="24">
        <f>КМС!BN119+ИГС!BN119+МАКС!BN119</f>
        <v>0</v>
      </c>
      <c r="BO119" s="25">
        <f>КМС!BO119+ИГС!BO119+МАКС!BO119</f>
        <v>1600</v>
      </c>
      <c r="BP119" s="24">
        <f>КМС!BP119+ИГС!BP119+МАКС!BP119</f>
        <v>1480741.8</v>
      </c>
      <c r="BQ119" s="25">
        <f>КМС!BQ119+ИГС!BQ119+МАКС!BQ119</f>
        <v>0</v>
      </c>
      <c r="BR119" s="24">
        <f>КМС!BR119+ИГС!BR119+МАКС!BR119</f>
        <v>0</v>
      </c>
      <c r="BS119" s="25">
        <f>КМС!BS119+ИГС!BS119+МАКС!BS119</f>
        <v>0</v>
      </c>
      <c r="BT119" s="24">
        <f>КМС!BT119+ИГС!BT119+МАКС!BT119</f>
        <v>0</v>
      </c>
      <c r="BU119" s="25">
        <f>КМС!BU119+ИГС!BU119+МАКС!BU119</f>
        <v>0</v>
      </c>
      <c r="BV119" s="24">
        <f>КМС!BV119+ИГС!BV119+МАКС!BV119</f>
        <v>0</v>
      </c>
      <c r="BW119" s="25">
        <f>КМС!BW119+ИГС!BW119+МАКС!BW119</f>
        <v>0</v>
      </c>
      <c r="BX119" s="24">
        <f>КМС!BX119+ИГС!BX119+МАКС!BX119</f>
        <v>0</v>
      </c>
      <c r="BY119" s="25">
        <f>КМС!BY119+ИГС!BY119+МАКС!BY119</f>
        <v>0</v>
      </c>
      <c r="BZ119" s="24">
        <f>КМС!BZ119+ИГС!BZ119+МАКС!BZ119</f>
        <v>0</v>
      </c>
      <c r="CA119" s="24">
        <f t="shared" si="117"/>
        <v>2221112.7000000002</v>
      </c>
      <c r="CB119" s="24">
        <f t="shared" si="118"/>
        <v>2221112.7000000002</v>
      </c>
      <c r="CC119" s="25">
        <f>КМС!CC119+ИГС!CC119+МАКС!CC119</f>
        <v>0</v>
      </c>
      <c r="CD119" s="24">
        <f>КМС!CD119+ИГС!CD119+МАКС!CD119</f>
        <v>0</v>
      </c>
      <c r="CE119" s="25">
        <f>КМС!CE119+ИГС!CE119+МАКС!CE119</f>
        <v>0</v>
      </c>
      <c r="CF119" s="24">
        <f>КМС!CF119+ИГС!CF119+МАКС!CF119</f>
        <v>0</v>
      </c>
      <c r="CG119" s="25">
        <f>КМС!CG119+ИГС!CG119+МАКС!CG119</f>
        <v>2400</v>
      </c>
      <c r="CH119" s="24">
        <f>КМС!CH119+ИГС!CH119+МАКС!CH119</f>
        <v>2221112.7000000002</v>
      </c>
      <c r="CI119" s="25">
        <f>КМС!CI119+ИГС!CI119+МАКС!CI119</f>
        <v>0</v>
      </c>
      <c r="CJ119" s="24">
        <f>КМС!CJ119+ИГС!CJ119+МАКС!CJ119</f>
        <v>0</v>
      </c>
      <c r="CK119" s="25">
        <f>КМС!CK119+ИГС!CK119+МАКС!CK119</f>
        <v>0</v>
      </c>
      <c r="CL119" s="24">
        <f>КМС!CL119+ИГС!CL119+МАКС!CL119</f>
        <v>0</v>
      </c>
      <c r="CM119" s="25">
        <f>КМС!CM119+ИГС!CM119+МАКС!CM119</f>
        <v>0</v>
      </c>
      <c r="CN119" s="24">
        <f>КМС!CN119+ИГС!CN119+МАКС!CN119</f>
        <v>0</v>
      </c>
      <c r="CO119" s="25">
        <f>КМС!CO119+ИГС!CO119+МАКС!CO119</f>
        <v>0</v>
      </c>
      <c r="CP119" s="24">
        <f>КМС!CP119+ИГС!CP119+МАКС!CP119</f>
        <v>0</v>
      </c>
      <c r="CQ119" s="25">
        <f>КМС!CQ119+ИГС!CQ119+МАКС!CQ119</f>
        <v>0</v>
      </c>
      <c r="CR119" s="24">
        <f>КМС!CR119+ИГС!CR119+МАКС!CR119</f>
        <v>0</v>
      </c>
    </row>
    <row r="120" spans="1:96" x14ac:dyDescent="0.25">
      <c r="A120" s="6" t="s">
        <v>277</v>
      </c>
      <c r="B120" s="8" t="s">
        <v>278</v>
      </c>
      <c r="C120" s="28">
        <v>330409</v>
      </c>
      <c r="D120" s="29" t="s">
        <v>146</v>
      </c>
      <c r="E120" s="29" t="s">
        <v>129</v>
      </c>
      <c r="F120" s="31" t="s">
        <v>147</v>
      </c>
      <c r="G120" s="24">
        <f t="shared" si="94"/>
        <v>3266611.87</v>
      </c>
      <c r="H120" s="24">
        <f t="shared" si="95"/>
        <v>2982843.84</v>
      </c>
      <c r="I120" s="25">
        <f t="shared" si="119"/>
        <v>40</v>
      </c>
      <c r="J120" s="24">
        <f t="shared" si="96"/>
        <v>8064</v>
      </c>
      <c r="K120" s="25">
        <f t="shared" si="97"/>
        <v>0</v>
      </c>
      <c r="L120" s="24">
        <f t="shared" si="98"/>
        <v>0</v>
      </c>
      <c r="M120" s="25">
        <f t="shared" si="99"/>
        <v>2451</v>
      </c>
      <c r="N120" s="24">
        <f t="shared" si="100"/>
        <v>2974779.84</v>
      </c>
      <c r="O120" s="25">
        <f t="shared" si="101"/>
        <v>30</v>
      </c>
      <c r="P120" s="24">
        <f t="shared" si="102"/>
        <v>283768.03000000003</v>
      </c>
      <c r="Q120" s="25">
        <f t="shared" si="103"/>
        <v>0</v>
      </c>
      <c r="R120" s="24">
        <f t="shared" si="104"/>
        <v>0</v>
      </c>
      <c r="S120" s="25">
        <f t="shared" si="105"/>
        <v>0</v>
      </c>
      <c r="T120" s="24">
        <f t="shared" si="106"/>
        <v>0</v>
      </c>
      <c r="U120" s="25">
        <f t="shared" si="107"/>
        <v>0</v>
      </c>
      <c r="V120" s="24">
        <f t="shared" si="108"/>
        <v>0</v>
      </c>
      <c r="W120" s="25">
        <f t="shared" si="109"/>
        <v>0</v>
      </c>
      <c r="X120" s="24">
        <f t="shared" si="110"/>
        <v>0</v>
      </c>
      <c r="Y120" s="24">
        <f t="shared" si="111"/>
        <v>980023.08</v>
      </c>
      <c r="Z120" s="24">
        <f t="shared" si="112"/>
        <v>894892.67</v>
      </c>
      <c r="AA120" s="25">
        <f>КМС!AA120+ИГС!AA120+МАКС!AA120</f>
        <v>13</v>
      </c>
      <c r="AB120" s="24">
        <f>КМС!AB120+ИГС!AB120+МАКС!AB120</f>
        <v>2458.71</v>
      </c>
      <c r="AC120" s="25">
        <f>КМС!AC120+ИГС!AC120+МАКС!AC120</f>
        <v>0</v>
      </c>
      <c r="AD120" s="24">
        <f>КМС!AD120+ИГС!AD120+МАКС!AD120</f>
        <v>0</v>
      </c>
      <c r="AE120" s="25">
        <f>КМС!AE120+ИГС!AE120+МАКС!AE120</f>
        <v>735</v>
      </c>
      <c r="AF120" s="24">
        <f>КМС!AF120+ИГС!AF120+МАКС!AF120</f>
        <v>892433.96</v>
      </c>
      <c r="AG120" s="25">
        <f>КМС!AG120+ИГС!AG120+МАКС!AG120</f>
        <v>8</v>
      </c>
      <c r="AH120" s="24">
        <f>КМС!AH120+ИГС!AH120+МАКС!AH120</f>
        <v>85130.41</v>
      </c>
      <c r="AI120" s="25">
        <f>КМС!AI120+ИГС!AI120+МАКС!AI120</f>
        <v>0</v>
      </c>
      <c r="AJ120" s="24">
        <f>КМС!AJ120+ИГС!AJ120+МАКС!AJ120</f>
        <v>0</v>
      </c>
      <c r="AK120" s="25">
        <f>КМС!AK120+ИГС!AK120+МАКС!AK120</f>
        <v>0</v>
      </c>
      <c r="AL120" s="24">
        <f>КМС!AL120+ИГС!AL120+МАКС!AL120</f>
        <v>0</v>
      </c>
      <c r="AM120" s="25">
        <f>КМС!AM120+ИГС!AM120+МАКС!AM120</f>
        <v>0</v>
      </c>
      <c r="AN120" s="24">
        <f>КМС!AN120+ИГС!AN120+МАКС!AN120</f>
        <v>0</v>
      </c>
      <c r="AO120" s="25">
        <f>КМС!AO120+ИГС!AO120+МАКС!AO120</f>
        <v>0</v>
      </c>
      <c r="AP120" s="24">
        <f>КМС!AP120+ИГС!AP120+МАКС!AP120</f>
        <v>0</v>
      </c>
      <c r="AQ120" s="24">
        <f t="shared" si="113"/>
        <v>653311.07999999996</v>
      </c>
      <c r="AR120" s="24">
        <f t="shared" si="114"/>
        <v>596557.48</v>
      </c>
      <c r="AS120" s="25">
        <f>КМС!AS120+ИГС!AS120+МАКС!AS120</f>
        <v>7</v>
      </c>
      <c r="AT120" s="24">
        <f>КМС!AT120+ИГС!AT120+МАКС!AT120</f>
        <v>1601.51</v>
      </c>
      <c r="AU120" s="25">
        <f>КМС!AU120+ИГС!AU120+МАКС!AU120</f>
        <v>0</v>
      </c>
      <c r="AV120" s="24">
        <f>КМС!AV120+ИГС!AV120+МАКС!AV120</f>
        <v>0</v>
      </c>
      <c r="AW120" s="25">
        <f>КМС!AW120+ИГС!AW120+МАКС!AW120</f>
        <v>490</v>
      </c>
      <c r="AX120" s="24">
        <f>КМС!AX120+ИГС!AX120+МАКС!AX120</f>
        <v>594955.97</v>
      </c>
      <c r="AY120" s="25">
        <f>КМС!AY120+ИГС!AY120+МАКС!AY120</f>
        <v>7</v>
      </c>
      <c r="AZ120" s="24">
        <f>КМС!AZ120+ИГС!AZ120+МАКС!AZ120</f>
        <v>56753.599999999999</v>
      </c>
      <c r="BA120" s="25">
        <f>КМС!BA120+ИГС!BA120+МАКС!BA120</f>
        <v>0</v>
      </c>
      <c r="BB120" s="24">
        <f>КМС!BB120+ИГС!BB120+МАКС!BB120</f>
        <v>0</v>
      </c>
      <c r="BC120" s="25">
        <f>КМС!BC120+ИГС!BC120+МАКС!BC120</f>
        <v>0</v>
      </c>
      <c r="BD120" s="24">
        <f>КМС!BD120+ИГС!BD120+МАКС!BD120</f>
        <v>0</v>
      </c>
      <c r="BE120" s="25">
        <f>КМС!BE120+ИГС!BE120+МАКС!BE120</f>
        <v>0</v>
      </c>
      <c r="BF120" s="24">
        <f>КМС!BF120+ИГС!BF120+МАКС!BF120</f>
        <v>0</v>
      </c>
      <c r="BG120" s="25">
        <f>КМС!BG120+ИГС!BG120+МАКС!BG120</f>
        <v>0</v>
      </c>
      <c r="BH120" s="24">
        <f>КМС!BH120+ИГС!BH120+МАКС!BH120</f>
        <v>0</v>
      </c>
      <c r="BI120" s="24">
        <f t="shared" si="115"/>
        <v>653311.07999999996</v>
      </c>
      <c r="BJ120" s="24">
        <f t="shared" si="116"/>
        <v>596557.48</v>
      </c>
      <c r="BK120" s="25">
        <f>КМС!BK120+ИГС!BK120+МАКС!BK120</f>
        <v>7</v>
      </c>
      <c r="BL120" s="24">
        <f>КМС!BL120+ИГС!BL120+МАКС!BL120</f>
        <v>1601.51</v>
      </c>
      <c r="BM120" s="25">
        <f>КМС!BM120+ИГС!BM120+МАКС!BM120</f>
        <v>0</v>
      </c>
      <c r="BN120" s="24">
        <f>КМС!BN120+ИГС!BN120+МАКС!BN120</f>
        <v>0</v>
      </c>
      <c r="BO120" s="25">
        <f>КМС!BO120+ИГС!BO120+МАКС!BO120</f>
        <v>490</v>
      </c>
      <c r="BP120" s="24">
        <f>КМС!BP120+ИГС!BP120+МАКС!BP120</f>
        <v>594955.97</v>
      </c>
      <c r="BQ120" s="25">
        <f>КМС!BQ120+ИГС!BQ120+МАКС!BQ120</f>
        <v>7</v>
      </c>
      <c r="BR120" s="24">
        <f>КМС!BR120+ИГС!BR120+МАКС!BR120</f>
        <v>56753.599999999999</v>
      </c>
      <c r="BS120" s="25">
        <f>КМС!BS120+ИГС!BS120+МАКС!BS120</f>
        <v>0</v>
      </c>
      <c r="BT120" s="24">
        <f>КМС!BT120+ИГС!BT120+МАКС!BT120</f>
        <v>0</v>
      </c>
      <c r="BU120" s="25">
        <f>КМС!BU120+ИГС!BU120+МАКС!BU120</f>
        <v>0</v>
      </c>
      <c r="BV120" s="24">
        <f>КМС!BV120+ИГС!BV120+МАКС!BV120</f>
        <v>0</v>
      </c>
      <c r="BW120" s="25">
        <f>КМС!BW120+ИГС!BW120+МАКС!BW120</f>
        <v>0</v>
      </c>
      <c r="BX120" s="24">
        <f>КМС!BX120+ИГС!BX120+МАКС!BX120</f>
        <v>0</v>
      </c>
      <c r="BY120" s="25">
        <f>КМС!BY120+ИГС!BY120+МАКС!BY120</f>
        <v>0</v>
      </c>
      <c r="BZ120" s="24">
        <f>КМС!BZ120+ИГС!BZ120+МАКС!BZ120</f>
        <v>0</v>
      </c>
      <c r="CA120" s="24">
        <f t="shared" si="117"/>
        <v>979966.63</v>
      </c>
      <c r="CB120" s="24">
        <f t="shared" si="118"/>
        <v>894836.21</v>
      </c>
      <c r="CC120" s="25">
        <f>КМС!CC120+ИГС!CC120+МАКС!CC120</f>
        <v>13</v>
      </c>
      <c r="CD120" s="24">
        <f>КМС!CD120+ИГС!CD120+МАКС!CD120</f>
        <v>2402.27</v>
      </c>
      <c r="CE120" s="25">
        <f>КМС!CE120+ИГС!CE120+МАКС!CE120</f>
        <v>0</v>
      </c>
      <c r="CF120" s="24">
        <f>КМС!CF120+ИГС!CF120+МАКС!CF120</f>
        <v>0</v>
      </c>
      <c r="CG120" s="25">
        <f>КМС!CG120+ИГС!CG120+МАКС!CG120</f>
        <v>736</v>
      </c>
      <c r="CH120" s="24">
        <f>КМС!CH120+ИГС!CH120+МАКС!CH120</f>
        <v>892433.94</v>
      </c>
      <c r="CI120" s="25">
        <f>КМС!CI120+ИГС!CI120+МАКС!CI120</f>
        <v>8</v>
      </c>
      <c r="CJ120" s="24">
        <f>КМС!CJ120+ИГС!CJ120+МАКС!CJ120</f>
        <v>85130.42</v>
      </c>
      <c r="CK120" s="25">
        <f>КМС!CK120+ИГС!CK120+МАКС!CK120</f>
        <v>0</v>
      </c>
      <c r="CL120" s="24">
        <f>КМС!CL120+ИГС!CL120+МАКС!CL120</f>
        <v>0</v>
      </c>
      <c r="CM120" s="25">
        <f>КМС!CM120+ИГС!CM120+МАКС!CM120</f>
        <v>0</v>
      </c>
      <c r="CN120" s="24">
        <f>КМС!CN120+ИГС!CN120+МАКС!CN120</f>
        <v>0</v>
      </c>
      <c r="CO120" s="25">
        <f>КМС!CO120+ИГС!CO120+МАКС!CO120</f>
        <v>0</v>
      </c>
      <c r="CP120" s="24">
        <f>КМС!CP120+ИГС!CP120+МАКС!CP120</f>
        <v>0</v>
      </c>
      <c r="CQ120" s="25">
        <f>КМС!CQ120+ИГС!CQ120+МАКС!CQ120</f>
        <v>0</v>
      </c>
      <c r="CR120" s="24">
        <f>КМС!CR120+ИГС!CR120+МАКС!CR120</f>
        <v>0</v>
      </c>
    </row>
    <row r="121" spans="1:96" x14ac:dyDescent="0.25">
      <c r="A121" s="6" t="s">
        <v>279</v>
      </c>
      <c r="B121" s="8" t="s">
        <v>280</v>
      </c>
      <c r="C121" s="28">
        <v>330420</v>
      </c>
      <c r="D121" s="29" t="s">
        <v>146</v>
      </c>
      <c r="E121" s="29" t="s">
        <v>129</v>
      </c>
      <c r="F121" s="31" t="s">
        <v>147</v>
      </c>
      <c r="G121" s="24">
        <f t="shared" si="94"/>
        <v>61190600.140000001</v>
      </c>
      <c r="H121" s="24">
        <f t="shared" si="95"/>
        <v>754520</v>
      </c>
      <c r="I121" s="25">
        <f t="shared" si="119"/>
        <v>4000</v>
      </c>
      <c r="J121" s="24">
        <f t="shared" si="96"/>
        <v>754520</v>
      </c>
      <c r="K121" s="25">
        <f t="shared" si="97"/>
        <v>0</v>
      </c>
      <c r="L121" s="24">
        <f t="shared" si="98"/>
        <v>0</v>
      </c>
      <c r="M121" s="25">
        <f t="shared" si="99"/>
        <v>0</v>
      </c>
      <c r="N121" s="24">
        <f t="shared" si="100"/>
        <v>0</v>
      </c>
      <c r="O121" s="25">
        <f t="shared" si="101"/>
        <v>383</v>
      </c>
      <c r="P121" s="24">
        <f t="shared" si="102"/>
        <v>60436080.140000001</v>
      </c>
      <c r="Q121" s="25">
        <f t="shared" si="103"/>
        <v>0</v>
      </c>
      <c r="R121" s="24">
        <f t="shared" si="104"/>
        <v>0</v>
      </c>
      <c r="S121" s="25">
        <f t="shared" si="105"/>
        <v>0</v>
      </c>
      <c r="T121" s="24">
        <f t="shared" si="106"/>
        <v>0</v>
      </c>
      <c r="U121" s="25">
        <f t="shared" si="107"/>
        <v>0</v>
      </c>
      <c r="V121" s="24">
        <f t="shared" si="108"/>
        <v>0</v>
      </c>
      <c r="W121" s="25">
        <f t="shared" si="109"/>
        <v>0</v>
      </c>
      <c r="X121" s="24">
        <f t="shared" si="110"/>
        <v>0</v>
      </c>
      <c r="Y121" s="24">
        <f t="shared" si="111"/>
        <v>18357180.039999999</v>
      </c>
      <c r="Z121" s="24">
        <f t="shared" si="112"/>
        <v>226356</v>
      </c>
      <c r="AA121" s="25">
        <f>КМС!AA121+ИГС!AA121+МАКС!AA121</f>
        <v>1095</v>
      </c>
      <c r="AB121" s="24">
        <f>КМС!AB121+ИГС!AB121+МАКС!AB121</f>
        <v>226356</v>
      </c>
      <c r="AC121" s="25">
        <f>КМС!AC121+ИГС!AC121+МАКС!AC121</f>
        <v>0</v>
      </c>
      <c r="AD121" s="24">
        <f>КМС!AD121+ИГС!AD121+МАКС!AD121</f>
        <v>0</v>
      </c>
      <c r="AE121" s="25">
        <f>КМС!AE121+ИГС!AE121+МАКС!AE121</f>
        <v>0</v>
      </c>
      <c r="AF121" s="24">
        <f>КМС!AF121+ИГС!AF121+МАКС!AF121</f>
        <v>0</v>
      </c>
      <c r="AG121" s="25">
        <f>КМС!AG121+ИГС!AG121+МАКС!AG121</f>
        <v>116</v>
      </c>
      <c r="AH121" s="24">
        <f>КМС!AH121+ИГС!AH121+МАКС!AH121</f>
        <v>18130824.039999999</v>
      </c>
      <c r="AI121" s="25">
        <f>КМС!AI121+ИГС!AI121+МАКС!AI121</f>
        <v>0</v>
      </c>
      <c r="AJ121" s="24">
        <f>КМС!AJ121+ИГС!AJ121+МАКС!AJ121</f>
        <v>0</v>
      </c>
      <c r="AK121" s="25">
        <f>КМС!AK121+ИГС!AK121+МАКС!AK121</f>
        <v>0</v>
      </c>
      <c r="AL121" s="24">
        <f>КМС!AL121+ИГС!AL121+МАКС!AL121</f>
        <v>0</v>
      </c>
      <c r="AM121" s="25">
        <f>КМС!AM121+ИГС!AM121+МАКС!AM121</f>
        <v>0</v>
      </c>
      <c r="AN121" s="24">
        <f>КМС!AN121+ИГС!AN121+МАКС!AN121</f>
        <v>0</v>
      </c>
      <c r="AO121" s="25">
        <f>КМС!AO121+ИГС!AO121+МАКС!AO121</f>
        <v>0</v>
      </c>
      <c r="AP121" s="24">
        <f>КМС!AP121+ИГС!AP121+МАКС!AP121</f>
        <v>0</v>
      </c>
      <c r="AQ121" s="24">
        <f t="shared" si="113"/>
        <v>12238120.029999999</v>
      </c>
      <c r="AR121" s="24">
        <f t="shared" si="114"/>
        <v>150904</v>
      </c>
      <c r="AS121" s="25">
        <f>КМС!AS121+ИГС!AS121+МАКС!AS121</f>
        <v>800</v>
      </c>
      <c r="AT121" s="24">
        <f>КМС!AT121+ИГС!AT121+МАКС!AT121</f>
        <v>150904</v>
      </c>
      <c r="AU121" s="25">
        <f>КМС!AU121+ИГС!AU121+МАКС!AU121</f>
        <v>0</v>
      </c>
      <c r="AV121" s="24">
        <f>КМС!AV121+ИГС!AV121+МАКС!AV121</f>
        <v>0</v>
      </c>
      <c r="AW121" s="25">
        <f>КМС!AW121+ИГС!AW121+МАКС!AW121</f>
        <v>0</v>
      </c>
      <c r="AX121" s="24">
        <f>КМС!AX121+ИГС!AX121+МАКС!AX121</f>
        <v>0</v>
      </c>
      <c r="AY121" s="25">
        <f>КМС!AY121+ИГС!AY121+МАКС!AY121</f>
        <v>77</v>
      </c>
      <c r="AZ121" s="24">
        <f>КМС!AZ121+ИГС!AZ121+МАКС!AZ121</f>
        <v>12087216.029999999</v>
      </c>
      <c r="BA121" s="25">
        <f>КМС!BA121+ИГС!BA121+МАКС!BA121</f>
        <v>0</v>
      </c>
      <c r="BB121" s="24">
        <f>КМС!BB121+ИГС!BB121+МАКС!BB121</f>
        <v>0</v>
      </c>
      <c r="BC121" s="25">
        <f>КМС!BC121+ИГС!BC121+МАКС!BC121</f>
        <v>0</v>
      </c>
      <c r="BD121" s="24">
        <f>КМС!BD121+ИГС!BD121+МАКС!BD121</f>
        <v>0</v>
      </c>
      <c r="BE121" s="25">
        <f>КМС!BE121+ИГС!BE121+МАКС!BE121</f>
        <v>0</v>
      </c>
      <c r="BF121" s="24">
        <f>КМС!BF121+ИГС!BF121+МАКС!BF121</f>
        <v>0</v>
      </c>
      <c r="BG121" s="25">
        <f>КМС!BG121+ИГС!BG121+МАКС!BG121</f>
        <v>0</v>
      </c>
      <c r="BH121" s="24">
        <f>КМС!BH121+ИГС!BH121+МАКС!BH121</f>
        <v>0</v>
      </c>
      <c r="BI121" s="24">
        <f t="shared" si="115"/>
        <v>12238120.029999999</v>
      </c>
      <c r="BJ121" s="24">
        <f t="shared" si="116"/>
        <v>150904</v>
      </c>
      <c r="BK121" s="25">
        <f>КМС!BK121+ИГС!BK121+МАКС!BK121</f>
        <v>800</v>
      </c>
      <c r="BL121" s="24">
        <f>КМС!BL121+ИГС!BL121+МАКС!BL121</f>
        <v>150904</v>
      </c>
      <c r="BM121" s="25">
        <f>КМС!BM121+ИГС!BM121+МАКС!BM121</f>
        <v>0</v>
      </c>
      <c r="BN121" s="24">
        <f>КМС!BN121+ИГС!BN121+МАКС!BN121</f>
        <v>0</v>
      </c>
      <c r="BO121" s="25">
        <f>КМС!BO121+ИГС!BO121+МАКС!BO121</f>
        <v>0</v>
      </c>
      <c r="BP121" s="24">
        <f>КМС!BP121+ИГС!BP121+МАКС!BP121</f>
        <v>0</v>
      </c>
      <c r="BQ121" s="25">
        <f>КМС!BQ121+ИГС!BQ121+МАКС!BQ121</f>
        <v>77</v>
      </c>
      <c r="BR121" s="24">
        <f>КМС!BR121+ИГС!BR121+МАКС!BR121</f>
        <v>12087216.029999999</v>
      </c>
      <c r="BS121" s="25">
        <f>КМС!BS121+ИГС!BS121+МАКС!BS121</f>
        <v>0</v>
      </c>
      <c r="BT121" s="24">
        <f>КМС!BT121+ИГС!BT121+МАКС!BT121</f>
        <v>0</v>
      </c>
      <c r="BU121" s="25">
        <f>КМС!BU121+ИГС!BU121+МАКС!BU121</f>
        <v>0</v>
      </c>
      <c r="BV121" s="24">
        <f>КМС!BV121+ИГС!BV121+МАКС!BV121</f>
        <v>0</v>
      </c>
      <c r="BW121" s="25">
        <f>КМС!BW121+ИГС!BW121+МАКС!BW121</f>
        <v>0</v>
      </c>
      <c r="BX121" s="24">
        <f>КМС!BX121+ИГС!BX121+МАКС!BX121</f>
        <v>0</v>
      </c>
      <c r="BY121" s="25">
        <f>КМС!BY121+ИГС!BY121+МАКС!BY121</f>
        <v>0</v>
      </c>
      <c r="BZ121" s="24">
        <f>КМС!BZ121+ИГС!BZ121+МАКС!BZ121</f>
        <v>0</v>
      </c>
      <c r="CA121" s="24">
        <f t="shared" si="117"/>
        <v>18357180.039999999</v>
      </c>
      <c r="CB121" s="24">
        <f t="shared" si="118"/>
        <v>226356</v>
      </c>
      <c r="CC121" s="25">
        <f>КМС!CC121+ИГС!CC121+МАКС!CC121</f>
        <v>1305</v>
      </c>
      <c r="CD121" s="24">
        <f>КМС!CD121+ИГС!CD121+МАКС!CD121</f>
        <v>226356</v>
      </c>
      <c r="CE121" s="25">
        <f>КМС!CE121+ИГС!CE121+МАКС!CE121</f>
        <v>0</v>
      </c>
      <c r="CF121" s="24">
        <f>КМС!CF121+ИГС!CF121+МАКС!CF121</f>
        <v>0</v>
      </c>
      <c r="CG121" s="25">
        <f>КМС!CG121+ИГС!CG121+МАКС!CG121</f>
        <v>0</v>
      </c>
      <c r="CH121" s="24">
        <f>КМС!CH121+ИГС!CH121+МАКС!CH121</f>
        <v>0</v>
      </c>
      <c r="CI121" s="25">
        <f>КМС!CI121+ИГС!CI121+МАКС!CI121</f>
        <v>113</v>
      </c>
      <c r="CJ121" s="24">
        <f>КМС!CJ121+ИГС!CJ121+МАКС!CJ121</f>
        <v>18130824.039999999</v>
      </c>
      <c r="CK121" s="25">
        <f>КМС!CK121+ИГС!CK121+МАКС!CK121</f>
        <v>0</v>
      </c>
      <c r="CL121" s="24">
        <f>КМС!CL121+ИГС!CL121+МАКС!CL121</f>
        <v>0</v>
      </c>
      <c r="CM121" s="25">
        <f>КМС!CM121+ИГС!CM121+МАКС!CM121</f>
        <v>0</v>
      </c>
      <c r="CN121" s="24">
        <f>КМС!CN121+ИГС!CN121+МАКС!CN121</f>
        <v>0</v>
      </c>
      <c r="CO121" s="25">
        <f>КМС!CO121+ИГС!CO121+МАКС!CO121</f>
        <v>0</v>
      </c>
      <c r="CP121" s="24">
        <f>КМС!CP121+ИГС!CP121+МАКС!CP121</f>
        <v>0</v>
      </c>
      <c r="CQ121" s="25">
        <f>КМС!CQ121+ИГС!CQ121+МАКС!CQ121</f>
        <v>0</v>
      </c>
      <c r="CR121" s="24">
        <f>КМС!CR121+ИГС!CR121+МАКС!CR121</f>
        <v>0</v>
      </c>
    </row>
    <row r="122" spans="1:96" x14ac:dyDescent="0.25">
      <c r="A122" s="6" t="s">
        <v>281</v>
      </c>
      <c r="B122" s="8" t="s">
        <v>282</v>
      </c>
      <c r="C122" s="28"/>
      <c r="D122" s="29"/>
      <c r="E122" s="30" t="s">
        <v>123</v>
      </c>
      <c r="F122" s="31"/>
      <c r="G122" s="24">
        <f t="shared" si="94"/>
        <v>168411.8</v>
      </c>
      <c r="H122" s="24">
        <f t="shared" si="95"/>
        <v>168411.8</v>
      </c>
      <c r="I122" s="25">
        <f t="shared" si="119"/>
        <v>240</v>
      </c>
      <c r="J122" s="24">
        <f t="shared" si="96"/>
        <v>59318.400000000001</v>
      </c>
      <c r="K122" s="25">
        <f t="shared" si="97"/>
        <v>0</v>
      </c>
      <c r="L122" s="24">
        <f t="shared" si="98"/>
        <v>0</v>
      </c>
      <c r="M122" s="25">
        <f t="shared" si="99"/>
        <v>80</v>
      </c>
      <c r="N122" s="24">
        <f t="shared" si="100"/>
        <v>109093.4</v>
      </c>
      <c r="O122" s="25">
        <f t="shared" si="101"/>
        <v>0</v>
      </c>
      <c r="P122" s="24">
        <f t="shared" si="102"/>
        <v>0</v>
      </c>
      <c r="Q122" s="25">
        <f t="shared" si="103"/>
        <v>0</v>
      </c>
      <c r="R122" s="24">
        <f t="shared" si="104"/>
        <v>0</v>
      </c>
      <c r="S122" s="25">
        <f t="shared" si="105"/>
        <v>0</v>
      </c>
      <c r="T122" s="24">
        <f t="shared" si="106"/>
        <v>0</v>
      </c>
      <c r="U122" s="25">
        <f t="shared" si="107"/>
        <v>0</v>
      </c>
      <c r="V122" s="24">
        <f t="shared" si="108"/>
        <v>0</v>
      </c>
      <c r="W122" s="25">
        <f t="shared" si="109"/>
        <v>0</v>
      </c>
      <c r="X122" s="24">
        <f t="shared" si="110"/>
        <v>0</v>
      </c>
      <c r="Y122" s="24">
        <f t="shared" si="111"/>
        <v>50995.1</v>
      </c>
      <c r="Z122" s="24">
        <f t="shared" si="112"/>
        <v>50995.1</v>
      </c>
      <c r="AA122" s="25">
        <f>КМС!AA122+ИГС!AA122+МАКС!AA122</f>
        <v>73</v>
      </c>
      <c r="AB122" s="24">
        <f>КМС!AB122+ИГС!AB122+МАКС!AB122</f>
        <v>17961.62</v>
      </c>
      <c r="AC122" s="25">
        <f>КМС!AC122+ИГС!AC122+МАКС!AC122</f>
        <v>0</v>
      </c>
      <c r="AD122" s="24">
        <f>КМС!AD122+ИГС!AD122+МАКС!AD122</f>
        <v>0</v>
      </c>
      <c r="AE122" s="25">
        <f>КМС!AE122+ИГС!AE122+МАКС!AE122</f>
        <v>25</v>
      </c>
      <c r="AF122" s="24">
        <f>КМС!AF122+ИГС!AF122+МАКС!AF122</f>
        <v>33033.480000000003</v>
      </c>
      <c r="AG122" s="25">
        <f>КМС!AG122+ИГС!AG122+МАКС!AG122</f>
        <v>0</v>
      </c>
      <c r="AH122" s="24">
        <f>КМС!AH122+ИГС!AH122+МАКС!AH122</f>
        <v>0</v>
      </c>
      <c r="AI122" s="25">
        <f>КМС!AI122+ИГС!AI122+МАКС!AI122</f>
        <v>0</v>
      </c>
      <c r="AJ122" s="24">
        <f>КМС!AJ122+ИГС!AJ122+МАКС!AJ122</f>
        <v>0</v>
      </c>
      <c r="AK122" s="25">
        <f>КМС!AK122+ИГС!AK122+МАКС!AK122</f>
        <v>0</v>
      </c>
      <c r="AL122" s="24">
        <f>КМС!AL122+ИГС!AL122+МАКС!AL122</f>
        <v>0</v>
      </c>
      <c r="AM122" s="25">
        <f>КМС!AM122+ИГС!AM122+МАКС!AM122</f>
        <v>0</v>
      </c>
      <c r="AN122" s="24">
        <f>КМС!AN122+ИГС!AN122+МАКС!AN122</f>
        <v>0</v>
      </c>
      <c r="AO122" s="25">
        <f>КМС!AO122+ИГС!AO122+МАКС!AO122</f>
        <v>0</v>
      </c>
      <c r="AP122" s="24">
        <f>КМС!AP122+ИГС!AP122+МАКС!AP122</f>
        <v>0</v>
      </c>
      <c r="AQ122" s="24">
        <f t="shared" si="113"/>
        <v>33547.64</v>
      </c>
      <c r="AR122" s="24">
        <f t="shared" si="114"/>
        <v>33547.64</v>
      </c>
      <c r="AS122" s="25">
        <f>КМС!AS122+ИГС!AS122+МАКС!AS122</f>
        <v>47</v>
      </c>
      <c r="AT122" s="24">
        <f>КМС!AT122+ИГС!AT122+МАКС!AT122</f>
        <v>11816.23</v>
      </c>
      <c r="AU122" s="25">
        <f>КМС!AU122+ИГС!AU122+МАКС!AU122</f>
        <v>0</v>
      </c>
      <c r="AV122" s="24">
        <f>КМС!AV122+ИГС!AV122+МАКС!AV122</f>
        <v>0</v>
      </c>
      <c r="AW122" s="25">
        <f>КМС!AW122+ИГС!AW122+МАКС!AW122</f>
        <v>15</v>
      </c>
      <c r="AX122" s="24">
        <f>КМС!AX122+ИГС!AX122+МАКС!AX122</f>
        <v>21731.41</v>
      </c>
      <c r="AY122" s="25">
        <f>КМС!AY122+ИГС!AY122+МАКС!AY122</f>
        <v>0</v>
      </c>
      <c r="AZ122" s="24">
        <f>КМС!AZ122+ИГС!AZ122+МАКС!AZ122</f>
        <v>0</v>
      </c>
      <c r="BA122" s="25">
        <f>КМС!BA122+ИГС!BA122+МАКС!BA122</f>
        <v>0</v>
      </c>
      <c r="BB122" s="24">
        <f>КМС!BB122+ИГС!BB122+МАКС!BB122</f>
        <v>0</v>
      </c>
      <c r="BC122" s="25">
        <f>КМС!BC122+ИГС!BC122+МАКС!BC122</f>
        <v>0</v>
      </c>
      <c r="BD122" s="24">
        <f>КМС!BD122+ИГС!BD122+МАКС!BD122</f>
        <v>0</v>
      </c>
      <c r="BE122" s="25">
        <f>КМС!BE122+ИГС!BE122+МАКС!BE122</f>
        <v>0</v>
      </c>
      <c r="BF122" s="24">
        <f>КМС!BF122+ИГС!BF122+МАКС!BF122</f>
        <v>0</v>
      </c>
      <c r="BG122" s="25">
        <f>КМС!BG122+ИГС!BG122+МАКС!BG122</f>
        <v>0</v>
      </c>
      <c r="BH122" s="24">
        <f>КМС!BH122+ИГС!BH122+МАКС!BH122</f>
        <v>0</v>
      </c>
      <c r="BI122" s="24">
        <f t="shared" si="115"/>
        <v>33547.64</v>
      </c>
      <c r="BJ122" s="24">
        <f t="shared" si="116"/>
        <v>33547.64</v>
      </c>
      <c r="BK122" s="25">
        <f>КМС!BK122+ИГС!BK122+МАКС!BK122</f>
        <v>47</v>
      </c>
      <c r="BL122" s="24">
        <f>КМС!BL122+ИГС!BL122+МАКС!BL122</f>
        <v>11816.23</v>
      </c>
      <c r="BM122" s="25">
        <f>КМС!BM122+ИГС!BM122+МАКС!BM122</f>
        <v>0</v>
      </c>
      <c r="BN122" s="24">
        <f>КМС!BN122+ИГС!BN122+МАКС!BN122</f>
        <v>0</v>
      </c>
      <c r="BO122" s="25">
        <f>КМС!BO122+ИГС!BO122+МАКС!BO122</f>
        <v>15</v>
      </c>
      <c r="BP122" s="24">
        <f>КМС!BP122+ИГС!BP122+МАКС!BP122</f>
        <v>21731.41</v>
      </c>
      <c r="BQ122" s="25">
        <f>КМС!BQ122+ИГС!BQ122+МАКС!BQ122</f>
        <v>0</v>
      </c>
      <c r="BR122" s="24">
        <f>КМС!BR122+ИГС!BR122+МАКС!BR122</f>
        <v>0</v>
      </c>
      <c r="BS122" s="25">
        <f>КМС!BS122+ИГС!BS122+МАКС!BS122</f>
        <v>0</v>
      </c>
      <c r="BT122" s="24">
        <f>КМС!BT122+ИГС!BT122+МАКС!BT122</f>
        <v>0</v>
      </c>
      <c r="BU122" s="25">
        <f>КМС!BU122+ИГС!BU122+МАКС!BU122</f>
        <v>0</v>
      </c>
      <c r="BV122" s="24">
        <f>КМС!BV122+ИГС!BV122+МАКС!BV122</f>
        <v>0</v>
      </c>
      <c r="BW122" s="25">
        <f>КМС!BW122+ИГС!BW122+МАКС!BW122</f>
        <v>0</v>
      </c>
      <c r="BX122" s="24">
        <f>КМС!BX122+ИГС!BX122+МАКС!BX122</f>
        <v>0</v>
      </c>
      <c r="BY122" s="25">
        <f>КМС!BY122+ИГС!BY122+МАКС!BY122</f>
        <v>0</v>
      </c>
      <c r="BZ122" s="24">
        <f>КМС!BZ122+ИГС!BZ122+МАКС!BZ122</f>
        <v>0</v>
      </c>
      <c r="CA122" s="24">
        <f t="shared" si="117"/>
        <v>50321.42</v>
      </c>
      <c r="CB122" s="24">
        <f t="shared" si="118"/>
        <v>50321.42</v>
      </c>
      <c r="CC122" s="25">
        <f>КМС!CC122+ИГС!CC122+МАКС!CC122</f>
        <v>73</v>
      </c>
      <c r="CD122" s="24">
        <f>КМС!CD122+ИГС!CD122+МАКС!CD122</f>
        <v>17724.32</v>
      </c>
      <c r="CE122" s="25">
        <f>КМС!CE122+ИГС!CE122+МАКС!CE122</f>
        <v>0</v>
      </c>
      <c r="CF122" s="24">
        <f>КМС!CF122+ИГС!CF122+МАКС!CF122</f>
        <v>0</v>
      </c>
      <c r="CG122" s="25">
        <f>КМС!CG122+ИГС!CG122+МАКС!CG122</f>
        <v>25</v>
      </c>
      <c r="CH122" s="24">
        <f>КМС!CH122+ИГС!CH122+МАКС!CH122</f>
        <v>32597.1</v>
      </c>
      <c r="CI122" s="25">
        <f>КМС!CI122+ИГС!CI122+МАКС!CI122</f>
        <v>0</v>
      </c>
      <c r="CJ122" s="24">
        <f>КМС!CJ122+ИГС!CJ122+МАКС!CJ122</f>
        <v>0</v>
      </c>
      <c r="CK122" s="25">
        <f>КМС!CK122+ИГС!CK122+МАКС!CK122</f>
        <v>0</v>
      </c>
      <c r="CL122" s="24">
        <f>КМС!CL122+ИГС!CL122+МАКС!CL122</f>
        <v>0</v>
      </c>
      <c r="CM122" s="25">
        <f>КМС!CM122+ИГС!CM122+МАКС!CM122</f>
        <v>0</v>
      </c>
      <c r="CN122" s="24">
        <f>КМС!CN122+ИГС!CN122+МАКС!CN122</f>
        <v>0</v>
      </c>
      <c r="CO122" s="25">
        <f>КМС!CO122+ИГС!CO122+МАКС!CO122</f>
        <v>0</v>
      </c>
      <c r="CP122" s="24">
        <f>КМС!CP122+ИГС!CP122+МАКС!CP122</f>
        <v>0</v>
      </c>
      <c r="CQ122" s="25">
        <f>КМС!CQ122+ИГС!CQ122+МАКС!CQ122</f>
        <v>0</v>
      </c>
      <c r="CR122" s="24">
        <f>КМС!CR122+ИГС!CR122+МАКС!CR122</f>
        <v>0</v>
      </c>
    </row>
    <row r="123" spans="1:96" x14ac:dyDescent="0.25">
      <c r="A123" s="6"/>
      <c r="B123" s="13" t="s">
        <v>69</v>
      </c>
      <c r="C123" s="28">
        <v>330074</v>
      </c>
      <c r="D123" s="29" t="s">
        <v>144</v>
      </c>
      <c r="E123" s="29" t="s">
        <v>123</v>
      </c>
      <c r="F123" s="31" t="s">
        <v>145</v>
      </c>
      <c r="G123" s="24">
        <f t="shared" si="94"/>
        <v>0</v>
      </c>
      <c r="H123" s="24">
        <f t="shared" si="95"/>
        <v>0</v>
      </c>
      <c r="I123" s="25">
        <f t="shared" si="119"/>
        <v>0</v>
      </c>
      <c r="J123" s="24">
        <f t="shared" si="96"/>
        <v>0</v>
      </c>
      <c r="K123" s="25">
        <f t="shared" si="97"/>
        <v>0</v>
      </c>
      <c r="L123" s="24">
        <f t="shared" si="98"/>
        <v>0</v>
      </c>
      <c r="M123" s="25">
        <f t="shared" si="99"/>
        <v>0</v>
      </c>
      <c r="N123" s="24">
        <f t="shared" si="100"/>
        <v>0</v>
      </c>
      <c r="O123" s="25">
        <f t="shared" si="101"/>
        <v>0</v>
      </c>
      <c r="P123" s="24">
        <f t="shared" si="102"/>
        <v>0</v>
      </c>
      <c r="Q123" s="25">
        <f t="shared" si="103"/>
        <v>0</v>
      </c>
      <c r="R123" s="24">
        <f t="shared" si="104"/>
        <v>0</v>
      </c>
      <c r="S123" s="25">
        <f t="shared" si="105"/>
        <v>0</v>
      </c>
      <c r="T123" s="24">
        <f t="shared" si="106"/>
        <v>0</v>
      </c>
      <c r="U123" s="25">
        <f t="shared" si="107"/>
        <v>0</v>
      </c>
      <c r="V123" s="24">
        <f t="shared" si="108"/>
        <v>0</v>
      </c>
      <c r="W123" s="25">
        <f t="shared" si="109"/>
        <v>0</v>
      </c>
      <c r="X123" s="24">
        <f t="shared" si="110"/>
        <v>0</v>
      </c>
      <c r="Y123" s="24">
        <f t="shared" si="111"/>
        <v>0</v>
      </c>
      <c r="Z123" s="24">
        <f t="shared" si="112"/>
        <v>0</v>
      </c>
      <c r="AA123" s="25">
        <f>КМС!AA123+ИГС!AA123+МАКС!AA123</f>
        <v>0</v>
      </c>
      <c r="AB123" s="24">
        <f>КМС!AB123+ИГС!AB123+МАКС!AB123</f>
        <v>0</v>
      </c>
      <c r="AC123" s="25">
        <f>КМС!AC123+ИГС!AC123+МАКС!AC123</f>
        <v>0</v>
      </c>
      <c r="AD123" s="24">
        <f>КМС!AD123+ИГС!AD123+МАКС!AD123</f>
        <v>0</v>
      </c>
      <c r="AE123" s="25">
        <f>КМС!AE123+ИГС!AE123+МАКС!AE123</f>
        <v>0</v>
      </c>
      <c r="AF123" s="24">
        <f>КМС!AF123+ИГС!AF123+МАКС!AF123</f>
        <v>0</v>
      </c>
      <c r="AG123" s="25">
        <f>КМС!AG123+ИГС!AG123+МАКС!AG123</f>
        <v>0</v>
      </c>
      <c r="AH123" s="24">
        <f>КМС!AH123+ИГС!AH123+МАКС!AH123</f>
        <v>0</v>
      </c>
      <c r="AI123" s="25">
        <f>КМС!AI123+ИГС!AI123+МАКС!AI123</f>
        <v>0</v>
      </c>
      <c r="AJ123" s="24">
        <f>КМС!AJ123+ИГС!AJ123+МАКС!AJ123</f>
        <v>0</v>
      </c>
      <c r="AK123" s="25">
        <f>КМС!AK123+ИГС!AK123+МАКС!AK123</f>
        <v>0</v>
      </c>
      <c r="AL123" s="24">
        <f>КМС!AL123+ИГС!AL123+МАКС!AL123</f>
        <v>0</v>
      </c>
      <c r="AM123" s="25">
        <f>КМС!AM123+ИГС!AM123+МАКС!AM123</f>
        <v>0</v>
      </c>
      <c r="AN123" s="24">
        <f>КМС!AN123+ИГС!AN123+МАКС!AN123</f>
        <v>0</v>
      </c>
      <c r="AO123" s="25">
        <f>КМС!AO123+ИГС!AO123+МАКС!AO123</f>
        <v>0</v>
      </c>
      <c r="AP123" s="24">
        <f>КМС!AP123+ИГС!AP123+МАКС!AP123</f>
        <v>0</v>
      </c>
      <c r="AQ123" s="24">
        <f t="shared" si="113"/>
        <v>0</v>
      </c>
      <c r="AR123" s="24">
        <f t="shared" si="114"/>
        <v>0</v>
      </c>
      <c r="AS123" s="25">
        <f>КМС!AS123+ИГС!AS123+МАКС!AS123</f>
        <v>0</v>
      </c>
      <c r="AT123" s="24">
        <f>КМС!AT123+ИГС!AT123+МАКС!AT123</f>
        <v>0</v>
      </c>
      <c r="AU123" s="25">
        <f>КМС!AU123+ИГС!AU123+МАКС!AU123</f>
        <v>0</v>
      </c>
      <c r="AV123" s="24">
        <f>КМС!AV123+ИГС!AV123+МАКС!AV123</f>
        <v>0</v>
      </c>
      <c r="AW123" s="25">
        <f>КМС!AW123+ИГС!AW123+МАКС!AW123</f>
        <v>0</v>
      </c>
      <c r="AX123" s="24">
        <f>КМС!AX123+ИГС!AX123+МАКС!AX123</f>
        <v>0</v>
      </c>
      <c r="AY123" s="25">
        <f>КМС!AY123+ИГС!AY123+МАКС!AY123</f>
        <v>0</v>
      </c>
      <c r="AZ123" s="24">
        <f>КМС!AZ123+ИГС!AZ123+МАКС!AZ123</f>
        <v>0</v>
      </c>
      <c r="BA123" s="25">
        <f>КМС!BA123+ИГС!BA123+МАКС!BA123</f>
        <v>0</v>
      </c>
      <c r="BB123" s="24">
        <f>КМС!BB123+ИГС!BB123+МАКС!BB123</f>
        <v>0</v>
      </c>
      <c r="BC123" s="25">
        <f>КМС!BC123+ИГС!BC123+МАКС!BC123</f>
        <v>0</v>
      </c>
      <c r="BD123" s="24">
        <f>КМС!BD123+ИГС!BD123+МАКС!BD123</f>
        <v>0</v>
      </c>
      <c r="BE123" s="25">
        <f>КМС!BE123+ИГС!BE123+МАКС!BE123</f>
        <v>0</v>
      </c>
      <c r="BF123" s="24">
        <f>КМС!BF123+ИГС!BF123+МАКС!BF123</f>
        <v>0</v>
      </c>
      <c r="BG123" s="25">
        <f>КМС!BG123+ИГС!BG123+МАКС!BG123</f>
        <v>0</v>
      </c>
      <c r="BH123" s="24">
        <f>КМС!BH123+ИГС!BH123+МАКС!BH123</f>
        <v>0</v>
      </c>
      <c r="BI123" s="24">
        <f t="shared" si="115"/>
        <v>0</v>
      </c>
      <c r="BJ123" s="24">
        <f t="shared" si="116"/>
        <v>0</v>
      </c>
      <c r="BK123" s="25">
        <f>КМС!BK123+ИГС!BK123+МАКС!BK123</f>
        <v>0</v>
      </c>
      <c r="BL123" s="24">
        <f>КМС!BL123+ИГС!BL123+МАКС!BL123</f>
        <v>0</v>
      </c>
      <c r="BM123" s="25">
        <f>КМС!BM123+ИГС!BM123+МАКС!BM123</f>
        <v>0</v>
      </c>
      <c r="BN123" s="24">
        <f>КМС!BN123+ИГС!BN123+МАКС!BN123</f>
        <v>0</v>
      </c>
      <c r="BO123" s="25">
        <f>КМС!BO123+ИГС!BO123+МАКС!BO123</f>
        <v>0</v>
      </c>
      <c r="BP123" s="24">
        <f>КМС!BP123+ИГС!BP123+МАКС!BP123</f>
        <v>0</v>
      </c>
      <c r="BQ123" s="25">
        <f>КМС!BQ123+ИГС!BQ123+МАКС!BQ123</f>
        <v>0</v>
      </c>
      <c r="BR123" s="24">
        <f>КМС!BR123+ИГС!BR123+МАКС!BR123</f>
        <v>0</v>
      </c>
      <c r="BS123" s="25">
        <f>КМС!BS123+ИГС!BS123+МАКС!BS123</f>
        <v>0</v>
      </c>
      <c r="BT123" s="24">
        <f>КМС!BT123+ИГС!BT123+МАКС!BT123</f>
        <v>0</v>
      </c>
      <c r="BU123" s="25">
        <f>КМС!BU123+ИГС!BU123+МАКС!BU123</f>
        <v>0</v>
      </c>
      <c r="BV123" s="24">
        <f>КМС!BV123+ИГС!BV123+МАКС!BV123</f>
        <v>0</v>
      </c>
      <c r="BW123" s="25">
        <f>КМС!BW123+ИГС!BW123+МАКС!BW123</f>
        <v>0</v>
      </c>
      <c r="BX123" s="24">
        <f>КМС!BX123+ИГС!BX123+МАКС!BX123</f>
        <v>0</v>
      </c>
      <c r="BY123" s="25">
        <f>КМС!BY123+ИГС!BY123+МАКС!BY123</f>
        <v>0</v>
      </c>
      <c r="BZ123" s="24">
        <f>КМС!BZ123+ИГС!BZ123+МАКС!BZ123</f>
        <v>0</v>
      </c>
      <c r="CA123" s="24">
        <f t="shared" si="117"/>
        <v>0</v>
      </c>
      <c r="CB123" s="24">
        <f t="shared" si="118"/>
        <v>0</v>
      </c>
      <c r="CC123" s="25">
        <f>КМС!CC123+ИГС!CC123+МАКС!CC123</f>
        <v>0</v>
      </c>
      <c r="CD123" s="24">
        <f>КМС!CD123+ИГС!CD123+МАКС!CD123</f>
        <v>0</v>
      </c>
      <c r="CE123" s="25">
        <f>КМС!CE123+ИГС!CE123+МАКС!CE123</f>
        <v>0</v>
      </c>
      <c r="CF123" s="24">
        <f>КМС!CF123+ИГС!CF123+МАКС!CF123</f>
        <v>0</v>
      </c>
      <c r="CG123" s="25">
        <f>КМС!CG123+ИГС!CG123+МАКС!CG123</f>
        <v>0</v>
      </c>
      <c r="CH123" s="24">
        <f>КМС!CH123+ИГС!CH123+МАКС!CH123</f>
        <v>0</v>
      </c>
      <c r="CI123" s="25">
        <f>КМС!CI123+ИГС!CI123+МАКС!CI123</f>
        <v>0</v>
      </c>
      <c r="CJ123" s="24">
        <f>КМС!CJ123+ИГС!CJ123+МАКС!CJ123</f>
        <v>0</v>
      </c>
      <c r="CK123" s="25">
        <f>КМС!CK123+ИГС!CK123+МАКС!CK123</f>
        <v>0</v>
      </c>
      <c r="CL123" s="24">
        <f>КМС!CL123+ИГС!CL123+МАКС!CL123</f>
        <v>0</v>
      </c>
      <c r="CM123" s="25">
        <f>КМС!CM123+ИГС!CM123+МАКС!CM123</f>
        <v>0</v>
      </c>
      <c r="CN123" s="24">
        <f>КМС!CN123+ИГС!CN123+МАКС!CN123</f>
        <v>0</v>
      </c>
      <c r="CO123" s="25">
        <f>КМС!CO123+ИГС!CO123+МАКС!CO123</f>
        <v>0</v>
      </c>
      <c r="CP123" s="24">
        <f>КМС!CP123+ИГС!CP123+МАКС!CP123</f>
        <v>0</v>
      </c>
      <c r="CQ123" s="25">
        <f>КМС!CQ123+ИГС!CQ123+МАКС!CQ123</f>
        <v>0</v>
      </c>
      <c r="CR123" s="24">
        <f>КМС!CR123+ИГС!CR123+МАКС!CR123</f>
        <v>0</v>
      </c>
    </row>
    <row r="124" spans="1:96" x14ac:dyDescent="0.25">
      <c r="A124" s="6" t="s">
        <v>283</v>
      </c>
      <c r="B124" s="8" t="s">
        <v>70</v>
      </c>
      <c r="C124" s="28"/>
      <c r="D124" s="29"/>
      <c r="E124" s="30" t="s">
        <v>123</v>
      </c>
      <c r="F124" s="31"/>
      <c r="G124" s="24">
        <f t="shared" si="94"/>
        <v>147787169.28</v>
      </c>
      <c r="H124" s="24">
        <f t="shared" si="95"/>
        <v>97924456</v>
      </c>
      <c r="I124" s="25">
        <f t="shared" si="119"/>
        <v>64325</v>
      </c>
      <c r="J124" s="24">
        <f t="shared" si="96"/>
        <v>51896247.789999999</v>
      </c>
      <c r="K124" s="25">
        <f t="shared" si="97"/>
        <v>11805</v>
      </c>
      <c r="L124" s="24">
        <f t="shared" si="98"/>
        <v>7240702.7300000004</v>
      </c>
      <c r="M124" s="25">
        <f t="shared" si="99"/>
        <v>24678</v>
      </c>
      <c r="N124" s="24">
        <f t="shared" si="100"/>
        <v>38787505.479999997</v>
      </c>
      <c r="O124" s="25">
        <f t="shared" si="101"/>
        <v>510</v>
      </c>
      <c r="P124" s="24">
        <f t="shared" si="102"/>
        <v>4390433.41</v>
      </c>
      <c r="Q124" s="25">
        <f t="shared" si="103"/>
        <v>1850</v>
      </c>
      <c r="R124" s="24">
        <f t="shared" si="104"/>
        <v>29337978.43</v>
      </c>
      <c r="S124" s="25">
        <f t="shared" si="105"/>
        <v>0</v>
      </c>
      <c r="T124" s="24">
        <f t="shared" si="106"/>
        <v>0</v>
      </c>
      <c r="U124" s="25">
        <f t="shared" si="107"/>
        <v>0</v>
      </c>
      <c r="V124" s="24">
        <f t="shared" si="108"/>
        <v>0</v>
      </c>
      <c r="W124" s="25">
        <f t="shared" si="109"/>
        <v>4944</v>
      </c>
      <c r="X124" s="24">
        <f t="shared" si="110"/>
        <v>16134301.439999999</v>
      </c>
      <c r="Y124" s="24">
        <f t="shared" si="111"/>
        <v>39639285.039999999</v>
      </c>
      <c r="Z124" s="24">
        <f t="shared" si="112"/>
        <v>25479283.34</v>
      </c>
      <c r="AA124" s="25">
        <f>КМС!AA124+ИГС!AA124+МАКС!AA124</f>
        <v>19227</v>
      </c>
      <c r="AB124" s="24">
        <f>КМС!AB124+ИГС!AB124+МАКС!AB124</f>
        <v>13380683.699999999</v>
      </c>
      <c r="AC124" s="25">
        <f>КМС!AC124+ИГС!AC124+МАКС!AC124</f>
        <v>3529</v>
      </c>
      <c r="AD124" s="24">
        <f>КМС!AD124+ИГС!AD124+МАКС!AD124</f>
        <v>2172210.8199999998</v>
      </c>
      <c r="AE124" s="25">
        <f>КМС!AE124+ИГС!AE124+МАКС!AE124</f>
        <v>7404</v>
      </c>
      <c r="AF124" s="24">
        <f>КМС!AF124+ИГС!AF124+МАКС!AF124</f>
        <v>9926388.8200000003</v>
      </c>
      <c r="AG124" s="25">
        <f>КМС!AG124+ИГС!AG124+МАКС!AG124</f>
        <v>153</v>
      </c>
      <c r="AH124" s="24">
        <f>КМС!AH124+ИГС!AH124+МАКС!AH124</f>
        <v>1325032.81</v>
      </c>
      <c r="AI124" s="25">
        <f>КМС!AI124+ИГС!AI124+МАКС!AI124</f>
        <v>555</v>
      </c>
      <c r="AJ124" s="24">
        <f>КМС!AJ124+ИГС!AJ124+МАКС!AJ124</f>
        <v>8801393.5299999993</v>
      </c>
      <c r="AK124" s="25">
        <f>КМС!AK124+ИГС!AK124+МАКС!AK124</f>
        <v>0</v>
      </c>
      <c r="AL124" s="24">
        <f>КМС!AL124+ИГС!AL124+МАКС!AL124</f>
        <v>0</v>
      </c>
      <c r="AM124" s="25">
        <f>КМС!AM124+ИГС!AM124+МАКС!AM124</f>
        <v>0</v>
      </c>
      <c r="AN124" s="24">
        <f>КМС!AN124+ИГС!AN124+МАКС!AN124</f>
        <v>0</v>
      </c>
      <c r="AO124" s="25">
        <f>КМС!AO124+ИГС!AO124+МАКС!AO124</f>
        <v>1236</v>
      </c>
      <c r="AP124" s="24">
        <f>КМС!AP124+ИГС!AP124+МАКС!AP124</f>
        <v>4033575.36</v>
      </c>
      <c r="AQ124" s="24">
        <f t="shared" si="113"/>
        <v>34262202.399999999</v>
      </c>
      <c r="AR124" s="24">
        <f t="shared" si="114"/>
        <v>23482944.670000002</v>
      </c>
      <c r="AS124" s="25">
        <f>КМС!AS124+ИГС!AS124+МАКС!AS124</f>
        <v>12865</v>
      </c>
      <c r="AT124" s="24">
        <f>КМС!AT124+ИГС!AT124+МАКС!AT124</f>
        <v>12567440.199999999</v>
      </c>
      <c r="AU124" s="25">
        <f>КМС!AU124+ИГС!AU124+МАКС!AU124</f>
        <v>2374</v>
      </c>
      <c r="AV124" s="24">
        <f>КМС!AV124+ИГС!AV124+МАКС!AV124</f>
        <v>1448140.55</v>
      </c>
      <c r="AW124" s="25">
        <f>КМС!AW124+ИГС!AW124+МАКС!AW124</f>
        <v>4936</v>
      </c>
      <c r="AX124" s="24">
        <f>КМС!AX124+ИГС!AX124+МАКС!AX124</f>
        <v>9467363.9199999999</v>
      </c>
      <c r="AY124" s="25">
        <f>КМС!AY124+ИГС!AY124+МАКС!AY124</f>
        <v>102</v>
      </c>
      <c r="AZ124" s="24">
        <f>КМС!AZ124+ИГС!AZ124+МАКС!AZ124</f>
        <v>878086.68</v>
      </c>
      <c r="BA124" s="25">
        <f>КМС!BA124+ИГС!BA124+МАКС!BA124</f>
        <v>369</v>
      </c>
      <c r="BB124" s="24">
        <f>КМС!BB124+ИГС!BB124+МАКС!BB124</f>
        <v>5867595.6900000004</v>
      </c>
      <c r="BC124" s="25">
        <f>КМС!BC124+ИГС!BC124+МАКС!BC124</f>
        <v>0</v>
      </c>
      <c r="BD124" s="24">
        <f>КМС!BD124+ИГС!BD124+МАКС!BD124</f>
        <v>0</v>
      </c>
      <c r="BE124" s="25">
        <f>КМС!BE124+ИГС!BE124+МАКС!BE124</f>
        <v>0</v>
      </c>
      <c r="BF124" s="24">
        <f>КМС!BF124+ИГС!BF124+МАКС!BF124</f>
        <v>0</v>
      </c>
      <c r="BG124" s="25">
        <f>КМС!BG124+ИГС!BG124+МАКС!BG124</f>
        <v>1236</v>
      </c>
      <c r="BH124" s="24">
        <f>КМС!BH124+ИГС!BH124+МАКС!BH124</f>
        <v>4033575.36</v>
      </c>
      <c r="BI124" s="24">
        <f t="shared" si="115"/>
        <v>34262202.399999999</v>
      </c>
      <c r="BJ124" s="24">
        <f t="shared" si="116"/>
        <v>23482944.670000002</v>
      </c>
      <c r="BK124" s="25">
        <f>КМС!BK124+ИГС!BK124+МАКС!BK124</f>
        <v>12865</v>
      </c>
      <c r="BL124" s="24">
        <f>КМС!BL124+ИГС!BL124+МАКС!BL124</f>
        <v>12567440.199999999</v>
      </c>
      <c r="BM124" s="25">
        <f>КМС!BM124+ИГС!BM124+МАКС!BM124</f>
        <v>2374</v>
      </c>
      <c r="BN124" s="24">
        <f>КМС!BN124+ИГС!BN124+МАКС!BN124</f>
        <v>1448140.55</v>
      </c>
      <c r="BO124" s="25">
        <f>КМС!BO124+ИГС!BO124+МАКС!BO124</f>
        <v>4936</v>
      </c>
      <c r="BP124" s="24">
        <f>КМС!BP124+ИГС!BP124+МАКС!BP124</f>
        <v>9467363.9199999999</v>
      </c>
      <c r="BQ124" s="25">
        <f>КМС!BQ124+ИГС!BQ124+МАКС!BQ124</f>
        <v>102</v>
      </c>
      <c r="BR124" s="24">
        <f>КМС!BR124+ИГС!BR124+МАКС!BR124</f>
        <v>878086.68</v>
      </c>
      <c r="BS124" s="25">
        <f>КМС!BS124+ИГС!BS124+МАКС!BS124</f>
        <v>369</v>
      </c>
      <c r="BT124" s="24">
        <f>КМС!BT124+ИГС!BT124+МАКС!BT124</f>
        <v>5867595.6900000004</v>
      </c>
      <c r="BU124" s="25">
        <f>КМС!BU124+ИГС!BU124+МАКС!BU124</f>
        <v>0</v>
      </c>
      <c r="BV124" s="24">
        <f>КМС!BV124+ИГС!BV124+МАКС!BV124</f>
        <v>0</v>
      </c>
      <c r="BW124" s="25">
        <f>КМС!BW124+ИГС!BW124+МАКС!BW124</f>
        <v>0</v>
      </c>
      <c r="BX124" s="24">
        <f>КМС!BX124+ИГС!BX124+МАКС!BX124</f>
        <v>0</v>
      </c>
      <c r="BY124" s="25">
        <f>КМС!BY124+ИГС!BY124+МАКС!BY124</f>
        <v>1236</v>
      </c>
      <c r="BZ124" s="24">
        <f>КМС!BZ124+ИГС!BZ124+МАКС!BZ124</f>
        <v>4033575.36</v>
      </c>
      <c r="CA124" s="24">
        <f t="shared" si="117"/>
        <v>39623479.439999998</v>
      </c>
      <c r="CB124" s="24">
        <f t="shared" si="118"/>
        <v>25479283.32</v>
      </c>
      <c r="CC124" s="25">
        <f>КМС!CC124+ИГС!CC124+МАКС!CC124</f>
        <v>19368</v>
      </c>
      <c r="CD124" s="24">
        <f>КМС!CD124+ИГС!CD124+МАКС!CD124</f>
        <v>13380683.689999999</v>
      </c>
      <c r="CE124" s="25">
        <f>КМС!CE124+ИГС!CE124+МАКС!CE124</f>
        <v>3528</v>
      </c>
      <c r="CF124" s="24">
        <f>КМС!CF124+ИГС!CF124+МАКС!CF124</f>
        <v>2172210.81</v>
      </c>
      <c r="CG124" s="25">
        <f>КМС!CG124+ИГС!CG124+МАКС!CG124</f>
        <v>7402</v>
      </c>
      <c r="CH124" s="24">
        <f>КМС!CH124+ИГС!CH124+МАКС!CH124</f>
        <v>9926388.8200000003</v>
      </c>
      <c r="CI124" s="25">
        <f>КМС!CI124+ИГС!CI124+МАКС!CI124</f>
        <v>153</v>
      </c>
      <c r="CJ124" s="24">
        <f>КМС!CJ124+ИГС!CJ124+МАКС!CJ124</f>
        <v>1309227.24</v>
      </c>
      <c r="CK124" s="25">
        <f>КМС!CK124+ИГС!CK124+МАКС!CK124</f>
        <v>557</v>
      </c>
      <c r="CL124" s="24">
        <f>КМС!CL124+ИГС!CL124+МАКС!CL124</f>
        <v>8801393.5199999996</v>
      </c>
      <c r="CM124" s="25">
        <f>КМС!CM124+ИГС!CM124+МАКС!CM124</f>
        <v>0</v>
      </c>
      <c r="CN124" s="24">
        <f>КМС!CN124+ИГС!CN124+МАКС!CN124</f>
        <v>0</v>
      </c>
      <c r="CO124" s="25">
        <f>КМС!CO124+ИГС!CO124+МАКС!CO124</f>
        <v>0</v>
      </c>
      <c r="CP124" s="24">
        <f>КМС!CP124+ИГС!CP124+МАКС!CP124</f>
        <v>0</v>
      </c>
      <c r="CQ124" s="25">
        <f>КМС!CQ124+ИГС!CQ124+МАКС!CQ124</f>
        <v>1236</v>
      </c>
      <c r="CR124" s="24">
        <f>КМС!CR124+ИГС!CR124+МАКС!CR124</f>
        <v>4033575.36</v>
      </c>
    </row>
    <row r="125" spans="1:96" x14ac:dyDescent="0.25">
      <c r="A125" s="6"/>
      <c r="B125" s="13" t="s">
        <v>71</v>
      </c>
      <c r="C125" s="28">
        <v>330075</v>
      </c>
      <c r="D125" s="29" t="s">
        <v>146</v>
      </c>
      <c r="E125" s="29" t="s">
        <v>123</v>
      </c>
      <c r="F125" s="31" t="s">
        <v>147</v>
      </c>
      <c r="G125" s="24">
        <f t="shared" si="94"/>
        <v>0</v>
      </c>
      <c r="H125" s="24">
        <f t="shared" si="95"/>
        <v>0</v>
      </c>
      <c r="I125" s="25">
        <f t="shared" si="119"/>
        <v>0</v>
      </c>
      <c r="J125" s="24">
        <f t="shared" si="96"/>
        <v>0</v>
      </c>
      <c r="K125" s="25">
        <f t="shared" si="97"/>
        <v>0</v>
      </c>
      <c r="L125" s="24">
        <f t="shared" si="98"/>
        <v>0</v>
      </c>
      <c r="M125" s="25">
        <f t="shared" si="99"/>
        <v>0</v>
      </c>
      <c r="N125" s="24">
        <f t="shared" si="100"/>
        <v>0</v>
      </c>
      <c r="O125" s="25">
        <f t="shared" si="101"/>
        <v>0</v>
      </c>
      <c r="P125" s="24">
        <f t="shared" si="102"/>
        <v>0</v>
      </c>
      <c r="Q125" s="25">
        <f t="shared" si="103"/>
        <v>0</v>
      </c>
      <c r="R125" s="24">
        <f t="shared" si="104"/>
        <v>0</v>
      </c>
      <c r="S125" s="25">
        <f t="shared" si="105"/>
        <v>0</v>
      </c>
      <c r="T125" s="24">
        <f t="shared" si="106"/>
        <v>0</v>
      </c>
      <c r="U125" s="25">
        <f t="shared" si="107"/>
        <v>0</v>
      </c>
      <c r="V125" s="24">
        <f t="shared" si="108"/>
        <v>0</v>
      </c>
      <c r="W125" s="25">
        <f t="shared" si="109"/>
        <v>0</v>
      </c>
      <c r="X125" s="24">
        <f t="shared" si="110"/>
        <v>0</v>
      </c>
      <c r="Y125" s="24">
        <f t="shared" si="111"/>
        <v>0</v>
      </c>
      <c r="Z125" s="24">
        <f t="shared" si="112"/>
        <v>0</v>
      </c>
      <c r="AA125" s="25">
        <f>КМС!AA125+ИГС!AA125+МАКС!AA125</f>
        <v>0</v>
      </c>
      <c r="AB125" s="24">
        <f>КМС!AB125+ИГС!AB125+МАКС!AB125</f>
        <v>0</v>
      </c>
      <c r="AC125" s="25">
        <f>КМС!AC125+ИГС!AC125+МАКС!AC125</f>
        <v>0</v>
      </c>
      <c r="AD125" s="24">
        <f>КМС!AD125+ИГС!AD125+МАКС!AD125</f>
        <v>0</v>
      </c>
      <c r="AE125" s="25">
        <f>КМС!AE125+ИГС!AE125+МАКС!AE125</f>
        <v>0</v>
      </c>
      <c r="AF125" s="24">
        <f>КМС!AF125+ИГС!AF125+МАКС!AF125</f>
        <v>0</v>
      </c>
      <c r="AG125" s="25">
        <f>КМС!AG125+ИГС!AG125+МАКС!AG125</f>
        <v>0</v>
      </c>
      <c r="AH125" s="24">
        <f>КМС!AH125+ИГС!AH125+МАКС!AH125</f>
        <v>0</v>
      </c>
      <c r="AI125" s="25">
        <f>КМС!AI125+ИГС!AI125+МАКС!AI125</f>
        <v>0</v>
      </c>
      <c r="AJ125" s="24">
        <f>КМС!AJ125+ИГС!AJ125+МАКС!AJ125</f>
        <v>0</v>
      </c>
      <c r="AK125" s="25">
        <f>КМС!AK125+ИГС!AK125+МАКС!AK125</f>
        <v>0</v>
      </c>
      <c r="AL125" s="24">
        <f>КМС!AL125+ИГС!AL125+МАКС!AL125</f>
        <v>0</v>
      </c>
      <c r="AM125" s="25">
        <f>КМС!AM125+ИГС!AM125+МАКС!AM125</f>
        <v>0</v>
      </c>
      <c r="AN125" s="24">
        <f>КМС!AN125+ИГС!AN125+МАКС!AN125</f>
        <v>0</v>
      </c>
      <c r="AO125" s="25">
        <f>КМС!AO125+ИГС!AO125+МАКС!AO125</f>
        <v>0</v>
      </c>
      <c r="AP125" s="24">
        <f>КМС!AP125+ИГС!AP125+МАКС!AP125</f>
        <v>0</v>
      </c>
      <c r="AQ125" s="24">
        <f t="shared" si="113"/>
        <v>0</v>
      </c>
      <c r="AR125" s="24">
        <f t="shared" si="114"/>
        <v>0</v>
      </c>
      <c r="AS125" s="25">
        <f>КМС!AS125+ИГС!AS125+МАКС!AS125</f>
        <v>0</v>
      </c>
      <c r="AT125" s="24">
        <f>КМС!AT125+ИГС!AT125+МАКС!AT125</f>
        <v>0</v>
      </c>
      <c r="AU125" s="25">
        <f>КМС!AU125+ИГС!AU125+МАКС!AU125</f>
        <v>0</v>
      </c>
      <c r="AV125" s="24">
        <f>КМС!AV125+ИГС!AV125+МАКС!AV125</f>
        <v>0</v>
      </c>
      <c r="AW125" s="25">
        <f>КМС!AW125+ИГС!AW125+МАКС!AW125</f>
        <v>0</v>
      </c>
      <c r="AX125" s="24">
        <f>КМС!AX125+ИГС!AX125+МАКС!AX125</f>
        <v>0</v>
      </c>
      <c r="AY125" s="25">
        <f>КМС!AY125+ИГС!AY125+МАКС!AY125</f>
        <v>0</v>
      </c>
      <c r="AZ125" s="24">
        <f>КМС!AZ125+ИГС!AZ125+МАКС!AZ125</f>
        <v>0</v>
      </c>
      <c r="BA125" s="25">
        <f>КМС!BA125+ИГС!BA125+МАКС!BA125</f>
        <v>0</v>
      </c>
      <c r="BB125" s="24">
        <f>КМС!BB125+ИГС!BB125+МАКС!BB125</f>
        <v>0</v>
      </c>
      <c r="BC125" s="25">
        <f>КМС!BC125+ИГС!BC125+МАКС!BC125</f>
        <v>0</v>
      </c>
      <c r="BD125" s="24">
        <f>КМС!BD125+ИГС!BD125+МАКС!BD125</f>
        <v>0</v>
      </c>
      <c r="BE125" s="25">
        <f>КМС!BE125+ИГС!BE125+МАКС!BE125</f>
        <v>0</v>
      </c>
      <c r="BF125" s="24">
        <f>КМС!BF125+ИГС!BF125+МАКС!BF125</f>
        <v>0</v>
      </c>
      <c r="BG125" s="25">
        <f>КМС!BG125+ИГС!BG125+МАКС!BG125</f>
        <v>0</v>
      </c>
      <c r="BH125" s="24">
        <f>КМС!BH125+ИГС!BH125+МАКС!BH125</f>
        <v>0</v>
      </c>
      <c r="BI125" s="24">
        <f t="shared" si="115"/>
        <v>0</v>
      </c>
      <c r="BJ125" s="24">
        <f t="shared" si="116"/>
        <v>0</v>
      </c>
      <c r="BK125" s="25">
        <f>КМС!BK125+ИГС!BK125+МАКС!BK125</f>
        <v>0</v>
      </c>
      <c r="BL125" s="24">
        <f>КМС!BL125+ИГС!BL125+МАКС!BL125</f>
        <v>0</v>
      </c>
      <c r="BM125" s="25">
        <f>КМС!BM125+ИГС!BM125+МАКС!BM125</f>
        <v>0</v>
      </c>
      <c r="BN125" s="24">
        <f>КМС!BN125+ИГС!BN125+МАКС!BN125</f>
        <v>0</v>
      </c>
      <c r="BO125" s="25">
        <f>КМС!BO125+ИГС!BO125+МАКС!BO125</f>
        <v>0</v>
      </c>
      <c r="BP125" s="24">
        <f>КМС!BP125+ИГС!BP125+МАКС!BP125</f>
        <v>0</v>
      </c>
      <c r="BQ125" s="25">
        <f>КМС!BQ125+ИГС!BQ125+МАКС!BQ125</f>
        <v>0</v>
      </c>
      <c r="BR125" s="24">
        <f>КМС!BR125+ИГС!BR125+МАКС!BR125</f>
        <v>0</v>
      </c>
      <c r="BS125" s="25">
        <f>КМС!BS125+ИГС!BS125+МАКС!BS125</f>
        <v>0</v>
      </c>
      <c r="BT125" s="24">
        <f>КМС!BT125+ИГС!BT125+МАКС!BT125</f>
        <v>0</v>
      </c>
      <c r="BU125" s="25">
        <f>КМС!BU125+ИГС!BU125+МАКС!BU125</f>
        <v>0</v>
      </c>
      <c r="BV125" s="24">
        <f>КМС!BV125+ИГС!BV125+МАКС!BV125</f>
        <v>0</v>
      </c>
      <c r="BW125" s="25">
        <f>КМС!BW125+ИГС!BW125+МАКС!BW125</f>
        <v>0</v>
      </c>
      <c r="BX125" s="24">
        <f>КМС!BX125+ИГС!BX125+МАКС!BX125</f>
        <v>0</v>
      </c>
      <c r="BY125" s="25">
        <f>КМС!BY125+ИГС!BY125+МАКС!BY125</f>
        <v>0</v>
      </c>
      <c r="BZ125" s="24">
        <f>КМС!BZ125+ИГС!BZ125+МАКС!BZ125</f>
        <v>0</v>
      </c>
      <c r="CA125" s="24">
        <f t="shared" si="117"/>
        <v>0</v>
      </c>
      <c r="CB125" s="24">
        <f t="shared" si="118"/>
        <v>0</v>
      </c>
      <c r="CC125" s="25">
        <f>КМС!CC125+ИГС!CC125+МАКС!CC125</f>
        <v>0</v>
      </c>
      <c r="CD125" s="24">
        <f>КМС!CD125+ИГС!CD125+МАКС!CD125</f>
        <v>0</v>
      </c>
      <c r="CE125" s="25">
        <f>КМС!CE125+ИГС!CE125+МАКС!CE125</f>
        <v>0</v>
      </c>
      <c r="CF125" s="24">
        <f>КМС!CF125+ИГС!CF125+МАКС!CF125</f>
        <v>0</v>
      </c>
      <c r="CG125" s="25">
        <f>КМС!CG125+ИГС!CG125+МАКС!CG125</f>
        <v>0</v>
      </c>
      <c r="CH125" s="24">
        <f>КМС!CH125+ИГС!CH125+МАКС!CH125</f>
        <v>0</v>
      </c>
      <c r="CI125" s="25">
        <f>КМС!CI125+ИГС!CI125+МАКС!CI125</f>
        <v>0</v>
      </c>
      <c r="CJ125" s="24">
        <f>КМС!CJ125+ИГС!CJ125+МАКС!CJ125</f>
        <v>0</v>
      </c>
      <c r="CK125" s="25">
        <f>КМС!CK125+ИГС!CK125+МАКС!CK125</f>
        <v>0</v>
      </c>
      <c r="CL125" s="24">
        <f>КМС!CL125+ИГС!CL125+МАКС!CL125</f>
        <v>0</v>
      </c>
      <c r="CM125" s="25">
        <f>КМС!CM125+ИГС!CM125+МАКС!CM125</f>
        <v>0</v>
      </c>
      <c r="CN125" s="24">
        <f>КМС!CN125+ИГС!CN125+МАКС!CN125</f>
        <v>0</v>
      </c>
      <c r="CO125" s="25">
        <f>КМС!CO125+ИГС!CO125+МАКС!CO125</f>
        <v>0</v>
      </c>
      <c r="CP125" s="24">
        <f>КМС!CP125+ИГС!CP125+МАКС!CP125</f>
        <v>0</v>
      </c>
      <c r="CQ125" s="25">
        <f>КМС!CQ125+ИГС!CQ125+МАКС!CQ125</f>
        <v>0</v>
      </c>
      <c r="CR125" s="24">
        <f>КМС!CR125+ИГС!CR125+МАКС!CR125</f>
        <v>0</v>
      </c>
    </row>
    <row r="126" spans="1:96" x14ac:dyDescent="0.25">
      <c r="A126" s="6" t="s">
        <v>284</v>
      </c>
      <c r="B126" s="11" t="s">
        <v>72</v>
      </c>
      <c r="C126" s="28"/>
      <c r="D126" s="29"/>
      <c r="E126" s="30" t="s">
        <v>123</v>
      </c>
      <c r="F126" s="31"/>
      <c r="G126" s="24">
        <f t="shared" si="94"/>
        <v>310685401.86000001</v>
      </c>
      <c r="H126" s="24">
        <f t="shared" si="95"/>
        <v>162828421.09999999</v>
      </c>
      <c r="I126" s="25">
        <f t="shared" si="119"/>
        <v>120613</v>
      </c>
      <c r="J126" s="24">
        <f t="shared" si="96"/>
        <v>82451261.689999998</v>
      </c>
      <c r="K126" s="25">
        <f t="shared" si="97"/>
        <v>22943</v>
      </c>
      <c r="L126" s="24">
        <f t="shared" si="98"/>
        <v>13665494.390000001</v>
      </c>
      <c r="M126" s="25">
        <f t="shared" si="99"/>
        <v>60501</v>
      </c>
      <c r="N126" s="24">
        <f t="shared" si="100"/>
        <v>66711665.020000003</v>
      </c>
      <c r="O126" s="25">
        <f t="shared" si="101"/>
        <v>2057</v>
      </c>
      <c r="P126" s="24">
        <f t="shared" si="102"/>
        <v>23118884.07</v>
      </c>
      <c r="Q126" s="25">
        <f t="shared" si="103"/>
        <v>4389</v>
      </c>
      <c r="R126" s="24">
        <f t="shared" si="104"/>
        <v>83895715.689999998</v>
      </c>
      <c r="S126" s="25">
        <f t="shared" si="105"/>
        <v>0</v>
      </c>
      <c r="T126" s="24">
        <f t="shared" si="106"/>
        <v>0</v>
      </c>
      <c r="U126" s="25">
        <f t="shared" si="107"/>
        <v>0</v>
      </c>
      <c r="V126" s="24">
        <f t="shared" si="108"/>
        <v>0</v>
      </c>
      <c r="W126" s="25">
        <f t="shared" si="109"/>
        <v>16140</v>
      </c>
      <c r="X126" s="24">
        <f t="shared" si="110"/>
        <v>40842381</v>
      </c>
      <c r="Y126" s="24">
        <f t="shared" si="111"/>
        <v>84637349.290000007</v>
      </c>
      <c r="Z126" s="24">
        <f t="shared" si="112"/>
        <v>42285979.270000003</v>
      </c>
      <c r="AA126" s="25">
        <f>КМС!AA126+ИГС!AA126+МАКС!AA126</f>
        <v>36069</v>
      </c>
      <c r="AB126" s="24">
        <f>КМС!AB126+ИГС!AB126+МАКС!AB126</f>
        <v>20850486.449999999</v>
      </c>
      <c r="AC126" s="25">
        <f>КМС!AC126+ИГС!AC126+МАКС!AC126</f>
        <v>6862</v>
      </c>
      <c r="AD126" s="24">
        <f>КМС!AD126+ИГС!AD126+МАКС!AD126</f>
        <v>4099648.32</v>
      </c>
      <c r="AE126" s="25">
        <f>КМС!AE126+ИГС!AE126+МАКС!AE126</f>
        <v>18151</v>
      </c>
      <c r="AF126" s="24">
        <f>КМС!AF126+ИГС!AF126+МАКС!AF126</f>
        <v>17335844.5</v>
      </c>
      <c r="AG126" s="25">
        <f>КМС!AG126+ИГС!AG126+МАКС!AG126</f>
        <v>617</v>
      </c>
      <c r="AH126" s="24">
        <f>КМС!AH126+ИГС!AH126+МАКС!AH126</f>
        <v>6935665.2300000004</v>
      </c>
      <c r="AI126" s="25">
        <f>КМС!AI126+ИГС!AI126+МАКС!AI126</f>
        <v>1317</v>
      </c>
      <c r="AJ126" s="24">
        <f>КМС!AJ126+ИГС!AJ126+МАКС!AJ126</f>
        <v>25168714.710000001</v>
      </c>
      <c r="AK126" s="25">
        <f>КМС!AK126+ИГС!AK126+МАКС!AK126</f>
        <v>0</v>
      </c>
      <c r="AL126" s="24">
        <f>КМС!AL126+ИГС!AL126+МАКС!AL126</f>
        <v>0</v>
      </c>
      <c r="AM126" s="25">
        <f>КМС!AM126+ИГС!AM126+МАКС!AM126</f>
        <v>0</v>
      </c>
      <c r="AN126" s="24">
        <f>КМС!AN126+ИГС!AN126+МАКС!AN126</f>
        <v>0</v>
      </c>
      <c r="AO126" s="25">
        <f>КМС!AO126+ИГС!AO126+МАКС!AO126</f>
        <v>4035</v>
      </c>
      <c r="AP126" s="24">
        <f>КМС!AP126+ИГС!AP126+МАКС!AP126</f>
        <v>10246990.08</v>
      </c>
      <c r="AQ126" s="24">
        <f t="shared" si="113"/>
        <v>70778141.319999993</v>
      </c>
      <c r="AR126" s="24">
        <f t="shared" si="114"/>
        <v>39128231.289999999</v>
      </c>
      <c r="AS126" s="25">
        <f>КМС!AS126+ИГС!AS126+МАКС!AS126</f>
        <v>24123</v>
      </c>
      <c r="AT126" s="24">
        <f>КМС!AT126+ИГС!AT126+МАКС!AT126</f>
        <v>20375144.399999999</v>
      </c>
      <c r="AU126" s="25">
        <f>КМС!AU126+ИГС!AU126+МАКС!AU126</f>
        <v>4610</v>
      </c>
      <c r="AV126" s="24">
        <f>КМС!AV126+ИГС!AV126+МАКС!AV126</f>
        <v>2733098.88</v>
      </c>
      <c r="AW126" s="25">
        <f>КМС!AW126+ИГС!AW126+МАКС!AW126</f>
        <v>12100</v>
      </c>
      <c r="AX126" s="24">
        <f>КМС!AX126+ИГС!AX126+МАКС!AX126</f>
        <v>16019988.01</v>
      </c>
      <c r="AY126" s="25">
        <f>КМС!AY126+ИГС!AY126+МАКС!AY126</f>
        <v>412</v>
      </c>
      <c r="AZ126" s="24">
        <f>КМС!AZ126+ИГС!AZ126+МАКС!AZ126</f>
        <v>4623776.8099999996</v>
      </c>
      <c r="BA126" s="25">
        <f>КМС!BA126+ИГС!BA126+МАКС!BA126</f>
        <v>878</v>
      </c>
      <c r="BB126" s="24">
        <f>КМС!BB126+ИГС!BB126+МАКС!BB126</f>
        <v>16779143.140000001</v>
      </c>
      <c r="BC126" s="25">
        <f>КМС!BC126+ИГС!BC126+МАКС!BC126</f>
        <v>0</v>
      </c>
      <c r="BD126" s="24">
        <f>КМС!BD126+ИГС!BD126+МАКС!BD126</f>
        <v>0</v>
      </c>
      <c r="BE126" s="25">
        <f>КМС!BE126+ИГС!BE126+МАКС!BE126</f>
        <v>0</v>
      </c>
      <c r="BF126" s="24">
        <f>КМС!BF126+ИГС!BF126+МАКС!BF126</f>
        <v>0</v>
      </c>
      <c r="BG126" s="25">
        <f>КМС!BG126+ИГС!BG126+МАКС!BG126</f>
        <v>4035</v>
      </c>
      <c r="BH126" s="24">
        <f>КМС!BH126+ИГС!BH126+МАКС!BH126</f>
        <v>10246990.08</v>
      </c>
      <c r="BI126" s="24">
        <f t="shared" si="115"/>
        <v>70729614.879999995</v>
      </c>
      <c r="BJ126" s="24">
        <f t="shared" si="116"/>
        <v>39128231.289999999</v>
      </c>
      <c r="BK126" s="25">
        <f>КМС!BK126+ИГС!BK126+МАКС!BK126</f>
        <v>24123</v>
      </c>
      <c r="BL126" s="24">
        <f>КМС!BL126+ИГС!BL126+МАКС!BL126</f>
        <v>20375144.399999999</v>
      </c>
      <c r="BM126" s="25">
        <f>КМС!BM126+ИГС!BM126+МАКС!BM126</f>
        <v>4610</v>
      </c>
      <c r="BN126" s="24">
        <f>КМС!BN126+ИГС!BN126+МАКС!BN126</f>
        <v>2733098.88</v>
      </c>
      <c r="BO126" s="25">
        <f>КМС!BO126+ИГС!BO126+МАКС!BO126</f>
        <v>12100</v>
      </c>
      <c r="BP126" s="24">
        <f>КМС!BP126+ИГС!BP126+МАКС!BP126</f>
        <v>16019988.01</v>
      </c>
      <c r="BQ126" s="25">
        <f>КМС!BQ126+ИГС!BQ126+МАКС!BQ126</f>
        <v>412</v>
      </c>
      <c r="BR126" s="24">
        <f>КМС!BR126+ИГС!BR126+МАКС!BR126</f>
        <v>4623776.8099999996</v>
      </c>
      <c r="BS126" s="25">
        <f>КМС!BS126+ИГС!BS126+МАКС!BS126</f>
        <v>878</v>
      </c>
      <c r="BT126" s="24">
        <f>КМС!BT126+ИГС!BT126+МАКС!BT126</f>
        <v>16779143.140000001</v>
      </c>
      <c r="BU126" s="25">
        <f>КМС!BU126+ИГС!BU126+МАКС!BU126</f>
        <v>0</v>
      </c>
      <c r="BV126" s="24">
        <f>КМС!BV126+ИГС!BV126+МАКС!BV126</f>
        <v>0</v>
      </c>
      <c r="BW126" s="25">
        <f>КМС!BW126+ИГС!BW126+МАКС!BW126</f>
        <v>0</v>
      </c>
      <c r="BX126" s="24">
        <f>КМС!BX126+ИГС!BX126+МАКС!BX126</f>
        <v>0</v>
      </c>
      <c r="BY126" s="25">
        <f>КМС!BY126+ИГС!BY126+МАКС!BY126</f>
        <v>4035</v>
      </c>
      <c r="BZ126" s="24">
        <f>КМС!BZ126+ИГС!BZ126+МАКС!BZ126</f>
        <v>10198463.640000001</v>
      </c>
      <c r="CA126" s="24">
        <f t="shared" si="117"/>
        <v>84540296.370000005</v>
      </c>
      <c r="CB126" s="24">
        <f t="shared" si="118"/>
        <v>42285979.25</v>
      </c>
      <c r="CC126" s="25">
        <f>КМС!CC126+ИГС!CC126+МАКС!CC126</f>
        <v>36298</v>
      </c>
      <c r="CD126" s="24">
        <f>КМС!CD126+ИГС!CD126+МАКС!CD126</f>
        <v>20850486.440000001</v>
      </c>
      <c r="CE126" s="25">
        <f>КМС!CE126+ИГС!CE126+МАКС!CE126</f>
        <v>6861</v>
      </c>
      <c r="CF126" s="24">
        <f>КМС!CF126+ИГС!CF126+МАКС!CF126</f>
        <v>4099648.31</v>
      </c>
      <c r="CG126" s="25">
        <f>КМС!CG126+ИГС!CG126+МАКС!CG126</f>
        <v>18150</v>
      </c>
      <c r="CH126" s="24">
        <f>КМС!CH126+ИГС!CH126+МАКС!CH126</f>
        <v>17335844.5</v>
      </c>
      <c r="CI126" s="25">
        <f>КМС!CI126+ИГС!CI126+МАКС!CI126</f>
        <v>616</v>
      </c>
      <c r="CJ126" s="24">
        <f>КМС!CJ126+ИГС!CJ126+МАКС!CJ126</f>
        <v>6935665.2199999997</v>
      </c>
      <c r="CK126" s="25">
        <f>КМС!CK126+ИГС!CK126+МАКС!CK126</f>
        <v>1316</v>
      </c>
      <c r="CL126" s="24">
        <f>КМС!CL126+ИГС!CL126+МАКС!CL126</f>
        <v>25168714.699999999</v>
      </c>
      <c r="CM126" s="25">
        <f>КМС!CM126+ИГС!CM126+МАКС!CM126</f>
        <v>0</v>
      </c>
      <c r="CN126" s="24">
        <f>КМС!CN126+ИГС!CN126+МАКС!CN126</f>
        <v>0</v>
      </c>
      <c r="CO126" s="25">
        <f>КМС!CO126+ИГС!CO126+МАКС!CO126</f>
        <v>0</v>
      </c>
      <c r="CP126" s="24">
        <f>КМС!CP126+ИГС!CP126+МАКС!CP126</f>
        <v>0</v>
      </c>
      <c r="CQ126" s="25">
        <f>КМС!CQ126+ИГС!CQ126+МАКС!CQ126</f>
        <v>4035</v>
      </c>
      <c r="CR126" s="24">
        <f>КМС!CR126+ИГС!CR126+МАКС!CR126</f>
        <v>10149937.199999999</v>
      </c>
    </row>
    <row r="127" spans="1:96" ht="21" customHeight="1" x14ac:dyDescent="0.25">
      <c r="A127" s="6"/>
      <c r="B127" s="13" t="s">
        <v>73</v>
      </c>
      <c r="C127" s="28">
        <v>330079</v>
      </c>
      <c r="D127" s="29" t="s">
        <v>139</v>
      </c>
      <c r="E127" s="29" t="s">
        <v>123</v>
      </c>
      <c r="F127" s="31" t="s">
        <v>140</v>
      </c>
      <c r="G127" s="24">
        <f t="shared" si="94"/>
        <v>0</v>
      </c>
      <c r="H127" s="24">
        <f t="shared" si="95"/>
        <v>0</v>
      </c>
      <c r="I127" s="25">
        <f t="shared" si="119"/>
        <v>0</v>
      </c>
      <c r="J127" s="24">
        <f t="shared" si="96"/>
        <v>0</v>
      </c>
      <c r="K127" s="25">
        <f t="shared" si="97"/>
        <v>0</v>
      </c>
      <c r="L127" s="24">
        <f t="shared" si="98"/>
        <v>0</v>
      </c>
      <c r="M127" s="25">
        <f t="shared" si="99"/>
        <v>0</v>
      </c>
      <c r="N127" s="24">
        <f t="shared" si="100"/>
        <v>0</v>
      </c>
      <c r="O127" s="25">
        <f t="shared" si="101"/>
        <v>0</v>
      </c>
      <c r="P127" s="24">
        <f t="shared" si="102"/>
        <v>0</v>
      </c>
      <c r="Q127" s="25">
        <f t="shared" si="103"/>
        <v>0</v>
      </c>
      <c r="R127" s="24">
        <f t="shared" si="104"/>
        <v>0</v>
      </c>
      <c r="S127" s="25">
        <f t="shared" si="105"/>
        <v>0</v>
      </c>
      <c r="T127" s="24">
        <f t="shared" si="106"/>
        <v>0</v>
      </c>
      <c r="U127" s="25">
        <f t="shared" si="107"/>
        <v>0</v>
      </c>
      <c r="V127" s="24">
        <f t="shared" si="108"/>
        <v>0</v>
      </c>
      <c r="W127" s="25">
        <f t="shared" si="109"/>
        <v>0</v>
      </c>
      <c r="X127" s="24">
        <f t="shared" si="110"/>
        <v>0</v>
      </c>
      <c r="Y127" s="24">
        <f t="shared" si="111"/>
        <v>0</v>
      </c>
      <c r="Z127" s="24">
        <f t="shared" si="112"/>
        <v>0</v>
      </c>
      <c r="AA127" s="25">
        <f>КМС!AA127+ИГС!AA127+МАКС!AA127</f>
        <v>0</v>
      </c>
      <c r="AB127" s="24">
        <f>КМС!AB127+ИГС!AB127+МАКС!AB127</f>
        <v>0</v>
      </c>
      <c r="AC127" s="25">
        <f>КМС!AC127+ИГС!AC127+МАКС!AC127</f>
        <v>0</v>
      </c>
      <c r="AD127" s="24">
        <f>КМС!AD127+ИГС!AD127+МАКС!AD127</f>
        <v>0</v>
      </c>
      <c r="AE127" s="25">
        <f>КМС!AE127+ИГС!AE127+МАКС!AE127</f>
        <v>0</v>
      </c>
      <c r="AF127" s="24">
        <f>КМС!AF127+ИГС!AF127+МАКС!AF127</f>
        <v>0</v>
      </c>
      <c r="AG127" s="25">
        <f>КМС!AG127+ИГС!AG127+МАКС!AG127</f>
        <v>0</v>
      </c>
      <c r="AH127" s="24">
        <f>КМС!AH127+ИГС!AH127+МАКС!AH127</f>
        <v>0</v>
      </c>
      <c r="AI127" s="25">
        <f>КМС!AI127+ИГС!AI127+МАКС!AI127</f>
        <v>0</v>
      </c>
      <c r="AJ127" s="24">
        <f>КМС!AJ127+ИГС!AJ127+МАКС!AJ127</f>
        <v>0</v>
      </c>
      <c r="AK127" s="25">
        <f>КМС!AK127+ИГС!AK127+МАКС!AK127</f>
        <v>0</v>
      </c>
      <c r="AL127" s="24">
        <f>КМС!AL127+ИГС!AL127+МАКС!AL127</f>
        <v>0</v>
      </c>
      <c r="AM127" s="25">
        <f>КМС!AM127+ИГС!AM127+МАКС!AM127</f>
        <v>0</v>
      </c>
      <c r="AN127" s="24">
        <f>КМС!AN127+ИГС!AN127+МАКС!AN127</f>
        <v>0</v>
      </c>
      <c r="AO127" s="25">
        <f>КМС!AO127+ИГС!AO127+МАКС!AO127</f>
        <v>0</v>
      </c>
      <c r="AP127" s="24">
        <f>КМС!AP127+ИГС!AP127+МАКС!AP127</f>
        <v>0</v>
      </c>
      <c r="AQ127" s="24">
        <f t="shared" si="113"/>
        <v>0</v>
      </c>
      <c r="AR127" s="24">
        <f t="shared" si="114"/>
        <v>0</v>
      </c>
      <c r="AS127" s="25">
        <f>КМС!AS127+ИГС!AS127+МАКС!AS127</f>
        <v>0</v>
      </c>
      <c r="AT127" s="24">
        <f>КМС!AT127+ИГС!AT127+МАКС!AT127</f>
        <v>0</v>
      </c>
      <c r="AU127" s="25">
        <f>КМС!AU127+ИГС!AU127+МАКС!AU127</f>
        <v>0</v>
      </c>
      <c r="AV127" s="24">
        <f>КМС!AV127+ИГС!AV127+МАКС!AV127</f>
        <v>0</v>
      </c>
      <c r="AW127" s="25">
        <f>КМС!AW127+ИГС!AW127+МАКС!AW127</f>
        <v>0</v>
      </c>
      <c r="AX127" s="24">
        <f>КМС!AX127+ИГС!AX127+МАКС!AX127</f>
        <v>0</v>
      </c>
      <c r="AY127" s="25">
        <f>КМС!AY127+ИГС!AY127+МАКС!AY127</f>
        <v>0</v>
      </c>
      <c r="AZ127" s="24">
        <f>КМС!AZ127+ИГС!AZ127+МАКС!AZ127</f>
        <v>0</v>
      </c>
      <c r="BA127" s="25">
        <f>КМС!BA127+ИГС!BA127+МАКС!BA127</f>
        <v>0</v>
      </c>
      <c r="BB127" s="24">
        <f>КМС!BB127+ИГС!BB127+МАКС!BB127</f>
        <v>0</v>
      </c>
      <c r="BC127" s="25">
        <f>КМС!BC127+ИГС!BC127+МАКС!BC127</f>
        <v>0</v>
      </c>
      <c r="BD127" s="24">
        <f>КМС!BD127+ИГС!BD127+МАКС!BD127</f>
        <v>0</v>
      </c>
      <c r="BE127" s="25">
        <f>КМС!BE127+ИГС!BE127+МАКС!BE127</f>
        <v>0</v>
      </c>
      <c r="BF127" s="24">
        <f>КМС!BF127+ИГС!BF127+МАКС!BF127</f>
        <v>0</v>
      </c>
      <c r="BG127" s="25">
        <f>КМС!BG127+ИГС!BG127+МАКС!BG127</f>
        <v>0</v>
      </c>
      <c r="BH127" s="24">
        <f>КМС!BH127+ИГС!BH127+МАКС!BH127</f>
        <v>0</v>
      </c>
      <c r="BI127" s="24">
        <f t="shared" si="115"/>
        <v>0</v>
      </c>
      <c r="BJ127" s="24">
        <f t="shared" si="116"/>
        <v>0</v>
      </c>
      <c r="BK127" s="25">
        <f>КМС!BK127+ИГС!BK127+МАКС!BK127</f>
        <v>0</v>
      </c>
      <c r="BL127" s="24">
        <f>КМС!BL127+ИГС!BL127+МАКС!BL127</f>
        <v>0</v>
      </c>
      <c r="BM127" s="25">
        <f>КМС!BM127+ИГС!BM127+МАКС!BM127</f>
        <v>0</v>
      </c>
      <c r="BN127" s="24">
        <f>КМС!BN127+ИГС!BN127+МАКС!BN127</f>
        <v>0</v>
      </c>
      <c r="BO127" s="25">
        <f>КМС!BO127+ИГС!BO127+МАКС!BO127</f>
        <v>0</v>
      </c>
      <c r="BP127" s="24">
        <f>КМС!BP127+ИГС!BP127+МАКС!BP127</f>
        <v>0</v>
      </c>
      <c r="BQ127" s="25">
        <f>КМС!BQ127+ИГС!BQ127+МАКС!BQ127</f>
        <v>0</v>
      </c>
      <c r="BR127" s="24">
        <f>КМС!BR127+ИГС!BR127+МАКС!BR127</f>
        <v>0</v>
      </c>
      <c r="BS127" s="25">
        <f>КМС!BS127+ИГС!BS127+МАКС!BS127</f>
        <v>0</v>
      </c>
      <c r="BT127" s="24">
        <f>КМС!BT127+ИГС!BT127+МАКС!BT127</f>
        <v>0</v>
      </c>
      <c r="BU127" s="25">
        <f>КМС!BU127+ИГС!BU127+МАКС!BU127</f>
        <v>0</v>
      </c>
      <c r="BV127" s="24">
        <f>КМС!BV127+ИГС!BV127+МАКС!BV127</f>
        <v>0</v>
      </c>
      <c r="BW127" s="25">
        <f>КМС!BW127+ИГС!BW127+МАКС!BW127</f>
        <v>0</v>
      </c>
      <c r="BX127" s="24">
        <f>КМС!BX127+ИГС!BX127+МАКС!BX127</f>
        <v>0</v>
      </c>
      <c r="BY127" s="25">
        <f>КМС!BY127+ИГС!BY127+МАКС!BY127</f>
        <v>0</v>
      </c>
      <c r="BZ127" s="24">
        <f>КМС!BZ127+ИГС!BZ127+МАКС!BZ127</f>
        <v>0</v>
      </c>
      <c r="CA127" s="24">
        <f t="shared" si="117"/>
        <v>0</v>
      </c>
      <c r="CB127" s="24">
        <f t="shared" si="118"/>
        <v>0</v>
      </c>
      <c r="CC127" s="25">
        <f>КМС!CC127+ИГС!CC127+МАКС!CC127</f>
        <v>0</v>
      </c>
      <c r="CD127" s="24">
        <f>КМС!CD127+ИГС!CD127+МАКС!CD127</f>
        <v>0</v>
      </c>
      <c r="CE127" s="25">
        <f>КМС!CE127+ИГС!CE127+МАКС!CE127</f>
        <v>0</v>
      </c>
      <c r="CF127" s="24">
        <f>КМС!CF127+ИГС!CF127+МАКС!CF127</f>
        <v>0</v>
      </c>
      <c r="CG127" s="25">
        <f>КМС!CG127+ИГС!CG127+МАКС!CG127</f>
        <v>0</v>
      </c>
      <c r="CH127" s="24">
        <f>КМС!CH127+ИГС!CH127+МАКС!CH127</f>
        <v>0</v>
      </c>
      <c r="CI127" s="25">
        <f>КМС!CI127+ИГС!CI127+МАКС!CI127</f>
        <v>0</v>
      </c>
      <c r="CJ127" s="24">
        <f>КМС!CJ127+ИГС!CJ127+МАКС!CJ127</f>
        <v>0</v>
      </c>
      <c r="CK127" s="25">
        <f>КМС!CK127+ИГС!CK127+МАКС!CK127</f>
        <v>0</v>
      </c>
      <c r="CL127" s="24">
        <f>КМС!CL127+ИГС!CL127+МАКС!CL127</f>
        <v>0</v>
      </c>
      <c r="CM127" s="25">
        <f>КМС!CM127+ИГС!CM127+МАКС!CM127</f>
        <v>0</v>
      </c>
      <c r="CN127" s="24">
        <f>КМС!CN127+ИГС!CN127+МАКС!CN127</f>
        <v>0</v>
      </c>
      <c r="CO127" s="25">
        <f>КМС!CO127+ИГС!CO127+МАКС!CO127</f>
        <v>0</v>
      </c>
      <c r="CP127" s="24">
        <f>КМС!CP127+ИГС!CP127+МАКС!CP127</f>
        <v>0</v>
      </c>
      <c r="CQ127" s="25">
        <f>КМС!CQ127+ИГС!CQ127+МАКС!CQ127</f>
        <v>0</v>
      </c>
      <c r="CR127" s="24">
        <f>КМС!CR127+ИГС!CR127+МАКС!CR127</f>
        <v>0</v>
      </c>
    </row>
    <row r="128" spans="1:96" x14ac:dyDescent="0.25">
      <c r="A128" s="6" t="s">
        <v>285</v>
      </c>
      <c r="B128" s="8" t="s">
        <v>74</v>
      </c>
      <c r="C128" s="28"/>
      <c r="D128" s="29"/>
      <c r="E128" s="30" t="s">
        <v>123</v>
      </c>
      <c r="F128" s="31"/>
      <c r="G128" s="24">
        <f t="shared" si="94"/>
        <v>174024300.59</v>
      </c>
      <c r="H128" s="24">
        <f t="shared" si="95"/>
        <v>90147607.640000001</v>
      </c>
      <c r="I128" s="25">
        <f t="shared" si="119"/>
        <v>45637</v>
      </c>
      <c r="J128" s="24">
        <f t="shared" si="96"/>
        <v>41512848.579999998</v>
      </c>
      <c r="K128" s="25">
        <f t="shared" si="97"/>
        <v>20941</v>
      </c>
      <c r="L128" s="24">
        <f t="shared" si="98"/>
        <v>12952019.689999999</v>
      </c>
      <c r="M128" s="25">
        <f t="shared" si="99"/>
        <v>57012</v>
      </c>
      <c r="N128" s="24">
        <f t="shared" si="100"/>
        <v>35682739.369999997</v>
      </c>
      <c r="O128" s="25">
        <f t="shared" si="101"/>
        <v>1442</v>
      </c>
      <c r="P128" s="24">
        <f t="shared" si="102"/>
        <v>13793039.16</v>
      </c>
      <c r="Q128" s="25">
        <f t="shared" si="103"/>
        <v>2444</v>
      </c>
      <c r="R128" s="24">
        <f t="shared" si="104"/>
        <v>52945989.149999999</v>
      </c>
      <c r="S128" s="25">
        <f t="shared" si="105"/>
        <v>0</v>
      </c>
      <c r="T128" s="24">
        <f t="shared" si="106"/>
        <v>0</v>
      </c>
      <c r="U128" s="25">
        <f t="shared" si="107"/>
        <v>0</v>
      </c>
      <c r="V128" s="24">
        <f t="shared" si="108"/>
        <v>0</v>
      </c>
      <c r="W128" s="25">
        <f t="shared" si="109"/>
        <v>10623</v>
      </c>
      <c r="X128" s="24">
        <f t="shared" si="110"/>
        <v>17137664.640000001</v>
      </c>
      <c r="Y128" s="24">
        <f t="shared" si="111"/>
        <v>65115903.670000002</v>
      </c>
      <c r="Z128" s="24">
        <f t="shared" si="112"/>
        <v>24166736.789999999</v>
      </c>
      <c r="AA128" s="25">
        <f>КМС!AA128+ИГС!AA128+МАКС!AA128</f>
        <v>13616</v>
      </c>
      <c r="AB128" s="24">
        <f>КМС!AB128+ИГС!AB128+МАКС!AB128</f>
        <v>10513739.34</v>
      </c>
      <c r="AC128" s="25">
        <f>КМС!AC128+ИГС!AC128+МАКС!AC128</f>
        <v>6248</v>
      </c>
      <c r="AD128" s="24">
        <f>КМС!AD128+ИГС!AD128+МАКС!AD128</f>
        <v>3885605.92</v>
      </c>
      <c r="AE128" s="25">
        <f>КМС!AE128+ИГС!AE128+МАКС!AE128</f>
        <v>17104</v>
      </c>
      <c r="AF128" s="24">
        <f>КМС!AF128+ИГС!AF128+МАКС!AF128</f>
        <v>9767391.5299999993</v>
      </c>
      <c r="AG128" s="25">
        <f>КМС!AG128+ИГС!AG128+МАКС!AG128</f>
        <v>433</v>
      </c>
      <c r="AH128" s="24">
        <f>КМС!AH128+ИГС!AH128+МАКС!AH128</f>
        <v>4137911.75</v>
      </c>
      <c r="AI128" s="25">
        <f>КМС!AI128+ИГС!AI128+МАКС!AI128</f>
        <v>1502</v>
      </c>
      <c r="AJ128" s="24">
        <f>КМС!AJ128+ИГС!AJ128+МАКС!AJ128</f>
        <v>32526838.969999999</v>
      </c>
      <c r="AK128" s="25">
        <f>КМС!AK128+ИГС!AK128+МАКС!AK128</f>
        <v>0</v>
      </c>
      <c r="AL128" s="24">
        <f>КМС!AL128+ИГС!AL128+МАКС!AL128</f>
        <v>0</v>
      </c>
      <c r="AM128" s="25">
        <f>КМС!AM128+ИГС!AM128+МАКС!AM128</f>
        <v>0</v>
      </c>
      <c r="AN128" s="24">
        <f>КМС!AN128+ИГС!AN128+МАКС!AN128</f>
        <v>0</v>
      </c>
      <c r="AO128" s="25">
        <f>КМС!AO128+ИГС!AO128+МАКС!AO128</f>
        <v>2656</v>
      </c>
      <c r="AP128" s="24">
        <f>КМС!AP128+ИГС!AP128+МАКС!AP128</f>
        <v>4284416.16</v>
      </c>
      <c r="AQ128" s="24">
        <f t="shared" si="113"/>
        <v>37389301.979999997</v>
      </c>
      <c r="AR128" s="24">
        <f t="shared" si="114"/>
        <v>20907067.039999999</v>
      </c>
      <c r="AS128" s="25">
        <f>КМС!AS128+ИГС!AS128+МАКС!AS128</f>
        <v>9127</v>
      </c>
      <c r="AT128" s="24">
        <f>КМС!AT128+ИГС!AT128+МАКС!AT128</f>
        <v>10242684.949999999</v>
      </c>
      <c r="AU128" s="25">
        <f>КМС!AU128+ИГС!AU128+МАКС!AU128</f>
        <v>4223</v>
      </c>
      <c r="AV128" s="24">
        <f>КМС!AV128+ИГС!AV128+МАКС!AV128</f>
        <v>2590403.94</v>
      </c>
      <c r="AW128" s="25">
        <f>КМС!AW128+ИГС!AW128+МАКС!AW128</f>
        <v>11402</v>
      </c>
      <c r="AX128" s="24">
        <f>КМС!AX128+ИГС!AX128+МАКС!AX128</f>
        <v>8073978.1500000004</v>
      </c>
      <c r="AY128" s="25">
        <f>КМС!AY128+ИГС!AY128+МАКС!AY128</f>
        <v>288</v>
      </c>
      <c r="AZ128" s="24">
        <f>КМС!AZ128+ИГС!AZ128+МАКС!AZ128</f>
        <v>2758607.83</v>
      </c>
      <c r="BA128" s="25">
        <f>КМС!BA128+ИГС!BA128+МАКС!BA128</f>
        <v>435</v>
      </c>
      <c r="BB128" s="24">
        <f>КМС!BB128+ИГС!BB128+МАКС!BB128</f>
        <v>9439210.9499999993</v>
      </c>
      <c r="BC128" s="25">
        <f>КМС!BC128+ИГС!BC128+МАКС!BC128</f>
        <v>0</v>
      </c>
      <c r="BD128" s="24">
        <f>КМС!BD128+ИГС!BD128+МАКС!BD128</f>
        <v>0</v>
      </c>
      <c r="BE128" s="25">
        <f>КМС!BE128+ИГС!BE128+МАКС!BE128</f>
        <v>0</v>
      </c>
      <c r="BF128" s="24">
        <f>КМС!BF128+ИГС!BF128+МАКС!BF128</f>
        <v>0</v>
      </c>
      <c r="BG128" s="25">
        <f>КМС!BG128+ИГС!BG128+МАКС!BG128</f>
        <v>2656</v>
      </c>
      <c r="BH128" s="24">
        <f>КМС!BH128+ИГС!BH128+МАКС!BH128</f>
        <v>4284416.16</v>
      </c>
      <c r="BI128" s="24">
        <f t="shared" si="115"/>
        <v>37389301.979999997</v>
      </c>
      <c r="BJ128" s="24">
        <f t="shared" si="116"/>
        <v>20907067.039999999</v>
      </c>
      <c r="BK128" s="25">
        <f>КМС!BK128+ИГС!BK128+МАКС!BK128</f>
        <v>9127</v>
      </c>
      <c r="BL128" s="24">
        <f>КМС!BL128+ИГС!BL128+МАКС!BL128</f>
        <v>10242684.949999999</v>
      </c>
      <c r="BM128" s="25">
        <f>КМС!BM128+ИГС!BM128+МАКС!BM128</f>
        <v>4223</v>
      </c>
      <c r="BN128" s="24">
        <f>КМС!BN128+ИГС!BN128+МАКС!BN128</f>
        <v>2590403.94</v>
      </c>
      <c r="BO128" s="25">
        <f>КМС!BO128+ИГС!BO128+МАКС!BO128</f>
        <v>11402</v>
      </c>
      <c r="BP128" s="24">
        <f>КМС!BP128+ИГС!BP128+МАКС!BP128</f>
        <v>8073978.1500000004</v>
      </c>
      <c r="BQ128" s="25">
        <f>КМС!BQ128+ИГС!BQ128+МАКС!BQ128</f>
        <v>288</v>
      </c>
      <c r="BR128" s="24">
        <f>КМС!BR128+ИГС!BR128+МАКС!BR128</f>
        <v>2758607.83</v>
      </c>
      <c r="BS128" s="25">
        <f>КМС!BS128+ИГС!BS128+МАКС!BS128</f>
        <v>435</v>
      </c>
      <c r="BT128" s="24">
        <f>КМС!BT128+ИГС!BT128+МАКС!BT128</f>
        <v>9439210.9499999993</v>
      </c>
      <c r="BU128" s="25">
        <f>КМС!BU128+ИГС!BU128+МАКС!BU128</f>
        <v>0</v>
      </c>
      <c r="BV128" s="24">
        <f>КМС!BV128+ИГС!BV128+МАКС!BV128</f>
        <v>0</v>
      </c>
      <c r="BW128" s="25">
        <f>КМС!BW128+ИГС!BW128+МАКС!BW128</f>
        <v>0</v>
      </c>
      <c r="BX128" s="24">
        <f>КМС!BX128+ИГС!BX128+МАКС!BX128</f>
        <v>0</v>
      </c>
      <c r="BY128" s="25">
        <f>КМС!BY128+ИГС!BY128+МАКС!BY128</f>
        <v>2656</v>
      </c>
      <c r="BZ128" s="24">
        <f>КМС!BZ128+ИГС!BZ128+МАКС!BZ128</f>
        <v>4284416.16</v>
      </c>
      <c r="CA128" s="24">
        <f t="shared" si="117"/>
        <v>34129792.960000001</v>
      </c>
      <c r="CB128" s="24">
        <f t="shared" si="118"/>
        <v>24166736.77</v>
      </c>
      <c r="CC128" s="25">
        <f>КМС!CC128+ИГС!CC128+МАКС!CC128</f>
        <v>13767</v>
      </c>
      <c r="CD128" s="24">
        <f>КМС!CD128+ИГС!CD128+МАКС!CD128</f>
        <v>10513739.34</v>
      </c>
      <c r="CE128" s="25">
        <f>КМС!CE128+ИГС!CE128+МАКС!CE128</f>
        <v>6247</v>
      </c>
      <c r="CF128" s="24">
        <f>КМС!CF128+ИГС!CF128+МАКС!CF128</f>
        <v>3885605.89</v>
      </c>
      <c r="CG128" s="25">
        <f>КМС!CG128+ИГС!CG128+МАКС!CG128</f>
        <v>17104</v>
      </c>
      <c r="CH128" s="24">
        <f>КМС!CH128+ИГС!CH128+МАКС!CH128</f>
        <v>9767391.5399999991</v>
      </c>
      <c r="CI128" s="25">
        <f>КМС!CI128+ИГС!CI128+МАКС!CI128</f>
        <v>433</v>
      </c>
      <c r="CJ128" s="24">
        <f>КМС!CJ128+ИГС!CJ128+МАКС!CJ128</f>
        <v>4137911.75</v>
      </c>
      <c r="CK128" s="25">
        <f>КМС!CK128+ИГС!CK128+МАКС!CK128</f>
        <v>72</v>
      </c>
      <c r="CL128" s="24">
        <f>КМС!CL128+ИГС!CL128+МАКС!CL128</f>
        <v>1540728.28</v>
      </c>
      <c r="CM128" s="25">
        <f>КМС!CM128+ИГС!CM128+МАКС!CM128</f>
        <v>0</v>
      </c>
      <c r="CN128" s="24">
        <f>КМС!CN128+ИГС!CN128+МАКС!CN128</f>
        <v>0</v>
      </c>
      <c r="CO128" s="25">
        <f>КМС!CO128+ИГС!CO128+МАКС!CO128</f>
        <v>0</v>
      </c>
      <c r="CP128" s="24">
        <f>КМС!CP128+ИГС!CP128+МАКС!CP128</f>
        <v>0</v>
      </c>
      <c r="CQ128" s="25">
        <f>КМС!CQ128+ИГС!CQ128+МАКС!CQ128</f>
        <v>2655</v>
      </c>
      <c r="CR128" s="24">
        <f>КМС!CR128+ИГС!CR128+МАКС!CR128</f>
        <v>4284416.16</v>
      </c>
    </row>
    <row r="129" spans="1:96" x14ac:dyDescent="0.25">
      <c r="A129" s="6"/>
      <c r="B129" s="13" t="s">
        <v>75</v>
      </c>
      <c r="C129" s="28">
        <v>330091</v>
      </c>
      <c r="D129" s="29" t="s">
        <v>124</v>
      </c>
      <c r="E129" s="29" t="s">
        <v>123</v>
      </c>
      <c r="F129" s="31" t="s">
        <v>125</v>
      </c>
      <c r="G129" s="24">
        <f t="shared" si="94"/>
        <v>0</v>
      </c>
      <c r="H129" s="24">
        <f t="shared" si="95"/>
        <v>0</v>
      </c>
      <c r="I129" s="25">
        <f t="shared" si="119"/>
        <v>0</v>
      </c>
      <c r="J129" s="24">
        <f t="shared" si="96"/>
        <v>0</v>
      </c>
      <c r="K129" s="25">
        <f t="shared" si="97"/>
        <v>0</v>
      </c>
      <c r="L129" s="24">
        <f t="shared" si="98"/>
        <v>0</v>
      </c>
      <c r="M129" s="25">
        <f t="shared" si="99"/>
        <v>0</v>
      </c>
      <c r="N129" s="24">
        <f t="shared" si="100"/>
        <v>0</v>
      </c>
      <c r="O129" s="25">
        <f t="shared" si="101"/>
        <v>0</v>
      </c>
      <c r="P129" s="24">
        <f t="shared" si="102"/>
        <v>0</v>
      </c>
      <c r="Q129" s="25">
        <f t="shared" si="103"/>
        <v>0</v>
      </c>
      <c r="R129" s="24">
        <f t="shared" si="104"/>
        <v>0</v>
      </c>
      <c r="S129" s="25">
        <f t="shared" si="105"/>
        <v>0</v>
      </c>
      <c r="T129" s="24">
        <f t="shared" si="106"/>
        <v>0</v>
      </c>
      <c r="U129" s="25">
        <f t="shared" si="107"/>
        <v>0</v>
      </c>
      <c r="V129" s="24">
        <f t="shared" si="108"/>
        <v>0</v>
      </c>
      <c r="W129" s="25">
        <f t="shared" si="109"/>
        <v>0</v>
      </c>
      <c r="X129" s="24">
        <f t="shared" si="110"/>
        <v>0</v>
      </c>
      <c r="Y129" s="24">
        <f t="shared" si="111"/>
        <v>0</v>
      </c>
      <c r="Z129" s="24">
        <f t="shared" si="112"/>
        <v>0</v>
      </c>
      <c r="AA129" s="25">
        <f>КМС!AA129+ИГС!AA129+МАКС!AA129</f>
        <v>0</v>
      </c>
      <c r="AB129" s="24">
        <f>КМС!AB129+ИГС!AB129+МАКС!AB129</f>
        <v>0</v>
      </c>
      <c r="AC129" s="25">
        <f>КМС!AC129+ИГС!AC129+МАКС!AC129</f>
        <v>0</v>
      </c>
      <c r="AD129" s="24">
        <f>КМС!AD129+ИГС!AD129+МАКС!AD129</f>
        <v>0</v>
      </c>
      <c r="AE129" s="25">
        <f>КМС!AE129+ИГС!AE129+МАКС!AE129</f>
        <v>0</v>
      </c>
      <c r="AF129" s="24">
        <f>КМС!AF129+ИГС!AF129+МАКС!AF129</f>
        <v>0</v>
      </c>
      <c r="AG129" s="25">
        <f>КМС!AG129+ИГС!AG129+МАКС!AG129</f>
        <v>0</v>
      </c>
      <c r="AH129" s="24">
        <f>КМС!AH129+ИГС!AH129+МАКС!AH129</f>
        <v>0</v>
      </c>
      <c r="AI129" s="25">
        <f>КМС!AI129+ИГС!AI129+МАКС!AI129</f>
        <v>0</v>
      </c>
      <c r="AJ129" s="24">
        <f>КМС!AJ129+ИГС!AJ129+МАКС!AJ129</f>
        <v>0</v>
      </c>
      <c r="AK129" s="25">
        <f>КМС!AK129+ИГС!AK129+МАКС!AK129</f>
        <v>0</v>
      </c>
      <c r="AL129" s="24">
        <f>КМС!AL129+ИГС!AL129+МАКС!AL129</f>
        <v>0</v>
      </c>
      <c r="AM129" s="25">
        <f>КМС!AM129+ИГС!AM129+МАКС!AM129</f>
        <v>0</v>
      </c>
      <c r="AN129" s="24">
        <f>КМС!AN129+ИГС!AN129+МАКС!AN129</f>
        <v>0</v>
      </c>
      <c r="AO129" s="25">
        <f>КМС!AO129+ИГС!AO129+МАКС!AO129</f>
        <v>0</v>
      </c>
      <c r="AP129" s="24">
        <f>КМС!AP129+ИГС!AP129+МАКС!AP129</f>
        <v>0</v>
      </c>
      <c r="AQ129" s="24">
        <f t="shared" si="113"/>
        <v>0</v>
      </c>
      <c r="AR129" s="24">
        <f t="shared" si="114"/>
        <v>0</v>
      </c>
      <c r="AS129" s="25">
        <f>КМС!AS129+ИГС!AS129+МАКС!AS129</f>
        <v>0</v>
      </c>
      <c r="AT129" s="24">
        <f>КМС!AT129+ИГС!AT129+МАКС!AT129</f>
        <v>0</v>
      </c>
      <c r="AU129" s="25">
        <f>КМС!AU129+ИГС!AU129+МАКС!AU129</f>
        <v>0</v>
      </c>
      <c r="AV129" s="24">
        <f>КМС!AV129+ИГС!AV129+МАКС!AV129</f>
        <v>0</v>
      </c>
      <c r="AW129" s="25">
        <f>КМС!AW129+ИГС!AW129+МАКС!AW129</f>
        <v>0</v>
      </c>
      <c r="AX129" s="24">
        <f>КМС!AX129+ИГС!AX129+МАКС!AX129</f>
        <v>0</v>
      </c>
      <c r="AY129" s="25">
        <f>КМС!AY129+ИГС!AY129+МАКС!AY129</f>
        <v>0</v>
      </c>
      <c r="AZ129" s="24">
        <f>КМС!AZ129+ИГС!AZ129+МАКС!AZ129</f>
        <v>0</v>
      </c>
      <c r="BA129" s="25">
        <f>КМС!BA129+ИГС!BA129+МАКС!BA129</f>
        <v>0</v>
      </c>
      <c r="BB129" s="24">
        <f>КМС!BB129+ИГС!BB129+МАКС!BB129</f>
        <v>0</v>
      </c>
      <c r="BC129" s="25">
        <f>КМС!BC129+ИГС!BC129+МАКС!BC129</f>
        <v>0</v>
      </c>
      <c r="BD129" s="24">
        <f>КМС!BD129+ИГС!BD129+МАКС!BD129</f>
        <v>0</v>
      </c>
      <c r="BE129" s="25">
        <f>КМС!BE129+ИГС!BE129+МАКС!BE129</f>
        <v>0</v>
      </c>
      <c r="BF129" s="24">
        <f>КМС!BF129+ИГС!BF129+МАКС!BF129</f>
        <v>0</v>
      </c>
      <c r="BG129" s="25">
        <f>КМС!BG129+ИГС!BG129+МАКС!BG129</f>
        <v>0</v>
      </c>
      <c r="BH129" s="24">
        <f>КМС!BH129+ИГС!BH129+МАКС!BH129</f>
        <v>0</v>
      </c>
      <c r="BI129" s="24">
        <f t="shared" si="115"/>
        <v>0</v>
      </c>
      <c r="BJ129" s="24">
        <f t="shared" si="116"/>
        <v>0</v>
      </c>
      <c r="BK129" s="25">
        <f>КМС!BK129+ИГС!BK129+МАКС!BK129</f>
        <v>0</v>
      </c>
      <c r="BL129" s="24">
        <f>КМС!BL129+ИГС!BL129+МАКС!BL129</f>
        <v>0</v>
      </c>
      <c r="BM129" s="25">
        <f>КМС!BM129+ИГС!BM129+МАКС!BM129</f>
        <v>0</v>
      </c>
      <c r="BN129" s="24">
        <f>КМС!BN129+ИГС!BN129+МАКС!BN129</f>
        <v>0</v>
      </c>
      <c r="BO129" s="25">
        <f>КМС!BO129+ИГС!BO129+МАКС!BO129</f>
        <v>0</v>
      </c>
      <c r="BP129" s="24">
        <f>КМС!BP129+ИГС!BP129+МАКС!BP129</f>
        <v>0</v>
      </c>
      <c r="BQ129" s="25">
        <f>КМС!BQ129+ИГС!BQ129+МАКС!BQ129</f>
        <v>0</v>
      </c>
      <c r="BR129" s="24">
        <f>КМС!BR129+ИГС!BR129+МАКС!BR129</f>
        <v>0</v>
      </c>
      <c r="BS129" s="25">
        <f>КМС!BS129+ИГС!BS129+МАКС!BS129</f>
        <v>0</v>
      </c>
      <c r="BT129" s="24">
        <f>КМС!BT129+ИГС!BT129+МАКС!BT129</f>
        <v>0</v>
      </c>
      <c r="BU129" s="25">
        <f>КМС!BU129+ИГС!BU129+МАКС!BU129</f>
        <v>0</v>
      </c>
      <c r="BV129" s="24">
        <f>КМС!BV129+ИГС!BV129+МАКС!BV129</f>
        <v>0</v>
      </c>
      <c r="BW129" s="25">
        <f>КМС!BW129+ИГС!BW129+МАКС!BW129</f>
        <v>0</v>
      </c>
      <c r="BX129" s="24">
        <f>КМС!BX129+ИГС!BX129+МАКС!BX129</f>
        <v>0</v>
      </c>
      <c r="BY129" s="25">
        <f>КМС!BY129+ИГС!BY129+МАКС!BY129</f>
        <v>0</v>
      </c>
      <c r="BZ129" s="24">
        <f>КМС!BZ129+ИГС!BZ129+МАКС!BZ129</f>
        <v>0</v>
      </c>
      <c r="CA129" s="24">
        <f t="shared" si="117"/>
        <v>0</v>
      </c>
      <c r="CB129" s="24">
        <f t="shared" si="118"/>
        <v>0</v>
      </c>
      <c r="CC129" s="25">
        <f>КМС!CC129+ИГС!CC129+МАКС!CC129</f>
        <v>0</v>
      </c>
      <c r="CD129" s="24">
        <f>КМС!CD129+ИГС!CD129+МАКС!CD129</f>
        <v>0</v>
      </c>
      <c r="CE129" s="25">
        <f>КМС!CE129+ИГС!CE129+МАКС!CE129</f>
        <v>0</v>
      </c>
      <c r="CF129" s="24">
        <f>КМС!CF129+ИГС!CF129+МАКС!CF129</f>
        <v>0</v>
      </c>
      <c r="CG129" s="25">
        <f>КМС!CG129+ИГС!CG129+МАКС!CG129</f>
        <v>0</v>
      </c>
      <c r="CH129" s="24">
        <f>КМС!CH129+ИГС!CH129+МАКС!CH129</f>
        <v>0</v>
      </c>
      <c r="CI129" s="25">
        <f>КМС!CI129+ИГС!CI129+МАКС!CI129</f>
        <v>0</v>
      </c>
      <c r="CJ129" s="24">
        <f>КМС!CJ129+ИГС!CJ129+МАКС!CJ129</f>
        <v>0</v>
      </c>
      <c r="CK129" s="25">
        <f>КМС!CK129+ИГС!CK129+МАКС!CK129</f>
        <v>0</v>
      </c>
      <c r="CL129" s="24">
        <f>КМС!CL129+ИГС!CL129+МАКС!CL129</f>
        <v>0</v>
      </c>
      <c r="CM129" s="25">
        <f>КМС!CM129+ИГС!CM129+МАКС!CM129</f>
        <v>0</v>
      </c>
      <c r="CN129" s="24">
        <f>КМС!CN129+ИГС!CN129+МАКС!CN129</f>
        <v>0</v>
      </c>
      <c r="CO129" s="25">
        <f>КМС!CO129+ИГС!CO129+МАКС!CO129</f>
        <v>0</v>
      </c>
      <c r="CP129" s="24">
        <f>КМС!CP129+ИГС!CP129+МАКС!CP129</f>
        <v>0</v>
      </c>
      <c r="CQ129" s="25">
        <f>КМС!CQ129+ИГС!CQ129+МАКС!CQ129</f>
        <v>0</v>
      </c>
      <c r="CR129" s="24">
        <f>КМС!CR129+ИГС!CR129+МАКС!CR129</f>
        <v>0</v>
      </c>
    </row>
    <row r="130" spans="1:96" x14ac:dyDescent="0.25">
      <c r="A130" s="15">
        <v>104</v>
      </c>
      <c r="B130" s="8" t="s">
        <v>76</v>
      </c>
      <c r="C130" s="28"/>
      <c r="D130" s="29"/>
      <c r="E130" s="30" t="s">
        <v>123</v>
      </c>
      <c r="F130" s="31"/>
      <c r="G130" s="24">
        <f t="shared" si="94"/>
        <v>217499311.13999999</v>
      </c>
      <c r="H130" s="24">
        <f t="shared" si="95"/>
        <v>146318940.53999999</v>
      </c>
      <c r="I130" s="25">
        <f t="shared" si="119"/>
        <v>83803</v>
      </c>
      <c r="J130" s="24">
        <f t="shared" si="96"/>
        <v>75377511.280000001</v>
      </c>
      <c r="K130" s="25">
        <f t="shared" si="97"/>
        <v>7284</v>
      </c>
      <c r="L130" s="24">
        <f t="shared" si="98"/>
        <v>4438103.99</v>
      </c>
      <c r="M130" s="25">
        <f t="shared" si="99"/>
        <v>45162</v>
      </c>
      <c r="N130" s="24">
        <f t="shared" si="100"/>
        <v>66503325.270000003</v>
      </c>
      <c r="O130" s="25">
        <f t="shared" si="101"/>
        <v>1301</v>
      </c>
      <c r="P130" s="24">
        <f t="shared" si="102"/>
        <v>11891261.98</v>
      </c>
      <c r="Q130" s="25">
        <f t="shared" si="103"/>
        <v>2055</v>
      </c>
      <c r="R130" s="24">
        <f t="shared" si="104"/>
        <v>41027152.219999999</v>
      </c>
      <c r="S130" s="25">
        <f t="shared" si="105"/>
        <v>0</v>
      </c>
      <c r="T130" s="24">
        <f t="shared" si="106"/>
        <v>0</v>
      </c>
      <c r="U130" s="25">
        <f t="shared" si="107"/>
        <v>0</v>
      </c>
      <c r="V130" s="24">
        <f t="shared" si="108"/>
        <v>0</v>
      </c>
      <c r="W130" s="25">
        <f t="shared" si="109"/>
        <v>7500</v>
      </c>
      <c r="X130" s="24">
        <f t="shared" si="110"/>
        <v>18261956.399999999</v>
      </c>
      <c r="Y130" s="24">
        <f t="shared" si="111"/>
        <v>61887976.780000001</v>
      </c>
      <c r="Z130" s="24">
        <f t="shared" si="112"/>
        <v>38028034.07</v>
      </c>
      <c r="AA130" s="25">
        <f>КМС!AA130+ИГС!AA130+МАКС!AA130</f>
        <v>24655</v>
      </c>
      <c r="AB130" s="24">
        <f>КМС!AB130+ИГС!AB130+МАКС!AB130</f>
        <v>19119903.030000001</v>
      </c>
      <c r="AC130" s="25">
        <f>КМС!AC130+ИГС!AC130+МАКС!AC130</f>
        <v>2143</v>
      </c>
      <c r="AD130" s="24">
        <f>КМС!AD130+ИГС!AD130+МАКС!AD130</f>
        <v>1331431.2</v>
      </c>
      <c r="AE130" s="25">
        <f>КМС!AE130+ИГС!AE130+МАКС!AE130</f>
        <v>13549</v>
      </c>
      <c r="AF130" s="24">
        <f>КМС!AF130+ИГС!AF130+МАКС!AF130</f>
        <v>17576699.84</v>
      </c>
      <c r="AG130" s="25">
        <f>КМС!AG130+ИГС!AG130+МАКС!AG130</f>
        <v>391</v>
      </c>
      <c r="AH130" s="24">
        <f>КМС!AH130+ИГС!AH130+МАКС!AH130</f>
        <v>3567378.59</v>
      </c>
      <c r="AI130" s="25">
        <f>КМС!AI130+ИГС!AI130+МАКС!AI130</f>
        <v>782</v>
      </c>
      <c r="AJ130" s="24">
        <f>КМС!AJ130+ИГС!AJ130+МАКС!AJ130</f>
        <v>15727075.02</v>
      </c>
      <c r="AK130" s="25">
        <f>КМС!AK130+ИГС!AK130+МАКС!AK130</f>
        <v>0</v>
      </c>
      <c r="AL130" s="24">
        <f>КМС!AL130+ИГС!AL130+МАКС!AL130</f>
        <v>0</v>
      </c>
      <c r="AM130" s="25">
        <f>КМС!AM130+ИГС!AM130+МАКС!AM130</f>
        <v>0</v>
      </c>
      <c r="AN130" s="24">
        <f>КМС!AN130+ИГС!AN130+МАКС!AN130</f>
        <v>0</v>
      </c>
      <c r="AO130" s="25">
        <f>КМС!AO130+ИГС!AO130+МАКС!AO130</f>
        <v>1875</v>
      </c>
      <c r="AP130" s="24">
        <f>КМС!AP130+ИГС!AP130+МАКС!AP130</f>
        <v>4565489.0999999996</v>
      </c>
      <c r="AQ130" s="24">
        <f t="shared" si="113"/>
        <v>50280608.149999999</v>
      </c>
      <c r="AR130" s="24">
        <f t="shared" si="114"/>
        <v>35131436.210000001</v>
      </c>
      <c r="AS130" s="25">
        <f>КМС!AS130+ИГС!AS130+МАКС!AS130</f>
        <v>16760</v>
      </c>
      <c r="AT130" s="24">
        <f>КМС!AT130+ИГС!AT130+МАКС!AT130</f>
        <v>18568852.609999999</v>
      </c>
      <c r="AU130" s="25">
        <f>КМС!AU130+ИГС!AU130+МАКС!AU130</f>
        <v>1499</v>
      </c>
      <c r="AV130" s="24">
        <f>КМС!AV130+ИГС!AV130+МАКС!AV130</f>
        <v>887620.8</v>
      </c>
      <c r="AW130" s="25">
        <f>КМС!AW130+ИГС!AW130+МАКС!AW130</f>
        <v>9033</v>
      </c>
      <c r="AX130" s="24">
        <f>КМС!AX130+ИГС!AX130+МАКС!AX130</f>
        <v>15674962.800000001</v>
      </c>
      <c r="AY130" s="25">
        <f>КМС!AY130+ИГС!AY130+МАКС!AY130</f>
        <v>260</v>
      </c>
      <c r="AZ130" s="24">
        <f>КМС!AZ130+ИГС!AZ130+МАКС!AZ130</f>
        <v>2378252.4</v>
      </c>
      <c r="BA130" s="25">
        <f>КМС!BA130+ИГС!BA130+МАКС!BA130</f>
        <v>410</v>
      </c>
      <c r="BB130" s="24">
        <f>КМС!BB130+ИГС!BB130+МАКС!BB130</f>
        <v>8205430.4400000004</v>
      </c>
      <c r="BC130" s="25">
        <f>КМС!BC130+ИГС!BC130+МАКС!BC130</f>
        <v>0</v>
      </c>
      <c r="BD130" s="24">
        <f>КМС!BD130+ИГС!BD130+МАКС!BD130</f>
        <v>0</v>
      </c>
      <c r="BE130" s="25">
        <f>КМС!BE130+ИГС!BE130+МАКС!BE130</f>
        <v>0</v>
      </c>
      <c r="BF130" s="24">
        <f>КМС!BF130+ИГС!BF130+МАКС!BF130</f>
        <v>0</v>
      </c>
      <c r="BG130" s="25">
        <f>КМС!BG130+ИГС!BG130+МАКС!BG130</f>
        <v>1875</v>
      </c>
      <c r="BH130" s="24">
        <f>КМС!BH130+ИГС!BH130+МАКС!BH130</f>
        <v>4565489.0999999996</v>
      </c>
      <c r="BI130" s="24">
        <f t="shared" si="115"/>
        <v>50280608.149999999</v>
      </c>
      <c r="BJ130" s="24">
        <f t="shared" si="116"/>
        <v>35131436.210000001</v>
      </c>
      <c r="BK130" s="25">
        <f>КМС!BK130+ИГС!BK130+МАКС!BK130</f>
        <v>16760</v>
      </c>
      <c r="BL130" s="24">
        <f>КМС!BL130+ИГС!BL130+МАКС!BL130</f>
        <v>18568852.609999999</v>
      </c>
      <c r="BM130" s="25">
        <f>КМС!BM130+ИГС!BM130+МАКС!BM130</f>
        <v>1499</v>
      </c>
      <c r="BN130" s="24">
        <f>КМС!BN130+ИГС!BN130+МАКС!BN130</f>
        <v>887620.8</v>
      </c>
      <c r="BO130" s="25">
        <f>КМС!BO130+ИГС!BO130+МАКС!BO130</f>
        <v>9033</v>
      </c>
      <c r="BP130" s="24">
        <f>КМС!BP130+ИГС!BP130+МАКС!BP130</f>
        <v>15674962.800000001</v>
      </c>
      <c r="BQ130" s="25">
        <f>КМС!BQ130+ИГС!BQ130+МАКС!BQ130</f>
        <v>260</v>
      </c>
      <c r="BR130" s="24">
        <f>КМС!BR130+ИГС!BR130+МАКС!BR130</f>
        <v>2378252.4</v>
      </c>
      <c r="BS130" s="25">
        <f>КМС!BS130+ИГС!BS130+МАКС!BS130</f>
        <v>410</v>
      </c>
      <c r="BT130" s="24">
        <f>КМС!BT130+ИГС!BT130+МАКС!BT130</f>
        <v>8205430.4400000004</v>
      </c>
      <c r="BU130" s="25">
        <f>КМС!BU130+ИГС!BU130+МАКС!BU130</f>
        <v>0</v>
      </c>
      <c r="BV130" s="24">
        <f>КМС!BV130+ИГС!BV130+МАКС!BV130</f>
        <v>0</v>
      </c>
      <c r="BW130" s="25">
        <f>КМС!BW130+ИГС!BW130+МАКС!BW130</f>
        <v>0</v>
      </c>
      <c r="BX130" s="24">
        <f>КМС!BX130+ИГС!BX130+МАКС!BX130</f>
        <v>0</v>
      </c>
      <c r="BY130" s="25">
        <f>КМС!BY130+ИГС!BY130+МАКС!BY130</f>
        <v>1875</v>
      </c>
      <c r="BZ130" s="24">
        <f>КМС!BZ130+ИГС!BZ130+МАКС!BZ130</f>
        <v>4565489.0999999996</v>
      </c>
      <c r="CA130" s="24">
        <f t="shared" si="117"/>
        <v>55050118.060000002</v>
      </c>
      <c r="CB130" s="24">
        <f t="shared" si="118"/>
        <v>38028034.049999997</v>
      </c>
      <c r="CC130" s="25">
        <f>КМС!CC130+ИГС!CC130+МАКС!CC130</f>
        <v>25628</v>
      </c>
      <c r="CD130" s="24">
        <f>КМС!CD130+ИГС!CD130+МАКС!CD130</f>
        <v>19119903.030000001</v>
      </c>
      <c r="CE130" s="25">
        <f>КМС!CE130+ИГС!CE130+МАКС!CE130</f>
        <v>2143</v>
      </c>
      <c r="CF130" s="24">
        <f>КМС!CF130+ИГС!CF130+МАКС!CF130</f>
        <v>1331431.19</v>
      </c>
      <c r="CG130" s="25">
        <f>КМС!CG130+ИГС!CG130+МАКС!CG130</f>
        <v>13547</v>
      </c>
      <c r="CH130" s="24">
        <f>КМС!CH130+ИГС!CH130+МАКС!CH130</f>
        <v>17576699.829999998</v>
      </c>
      <c r="CI130" s="25">
        <f>КМС!CI130+ИГС!CI130+МАКС!CI130</f>
        <v>390</v>
      </c>
      <c r="CJ130" s="24">
        <f>КМС!CJ130+ИГС!CJ130+МАКС!CJ130</f>
        <v>3567378.59</v>
      </c>
      <c r="CK130" s="25">
        <f>КМС!CK130+ИГС!CK130+МАКС!CK130</f>
        <v>453</v>
      </c>
      <c r="CL130" s="24">
        <f>КМС!CL130+ИГС!CL130+МАКС!CL130</f>
        <v>8889216.3200000003</v>
      </c>
      <c r="CM130" s="25">
        <f>КМС!CM130+ИГС!CM130+МАКС!CM130</f>
        <v>0</v>
      </c>
      <c r="CN130" s="24">
        <f>КМС!CN130+ИГС!CN130+МАКС!CN130</f>
        <v>0</v>
      </c>
      <c r="CO130" s="25">
        <f>КМС!CO130+ИГС!CO130+МАКС!CO130</f>
        <v>0</v>
      </c>
      <c r="CP130" s="24">
        <f>КМС!CP130+ИГС!CP130+МАКС!CP130</f>
        <v>0</v>
      </c>
      <c r="CQ130" s="25">
        <f>КМС!CQ130+ИГС!CQ130+МАКС!CQ130</f>
        <v>1875</v>
      </c>
      <c r="CR130" s="24">
        <f>КМС!CR130+ИГС!CR130+МАКС!CR130</f>
        <v>4565489.0999999996</v>
      </c>
    </row>
    <row r="131" spans="1:96" x14ac:dyDescent="0.25">
      <c r="A131" s="6"/>
      <c r="B131" s="13" t="s">
        <v>77</v>
      </c>
      <c r="C131" s="28">
        <v>330093</v>
      </c>
      <c r="D131" s="29" t="s">
        <v>142</v>
      </c>
      <c r="E131" s="29" t="s">
        <v>123</v>
      </c>
      <c r="F131" s="31" t="s">
        <v>143</v>
      </c>
      <c r="G131" s="24"/>
      <c r="H131" s="24"/>
      <c r="I131" s="25"/>
      <c r="J131" s="24"/>
      <c r="K131" s="25"/>
      <c r="L131" s="24"/>
      <c r="M131" s="25"/>
      <c r="N131" s="24"/>
      <c r="O131" s="25"/>
      <c r="P131" s="24"/>
      <c r="Q131" s="25"/>
      <c r="R131" s="24"/>
      <c r="S131" s="25"/>
      <c r="T131" s="24"/>
      <c r="U131" s="25"/>
      <c r="V131" s="24"/>
      <c r="W131" s="25"/>
      <c r="X131" s="24"/>
      <c r="Y131" s="24">
        <f t="shared" si="111"/>
        <v>0</v>
      </c>
      <c r="Z131" s="24">
        <f t="shared" si="112"/>
        <v>0</v>
      </c>
      <c r="AA131" s="25">
        <f>КМС!AA131+ИГС!AA131+МАКС!AA131</f>
        <v>0</v>
      </c>
      <c r="AB131" s="24">
        <f>КМС!AB131+ИГС!AB131+МАКС!AB131</f>
        <v>0</v>
      </c>
      <c r="AC131" s="25">
        <f>КМС!AC131+ИГС!AC131+МАКС!AC131</f>
        <v>0</v>
      </c>
      <c r="AD131" s="24">
        <f>КМС!AD131+ИГС!AD131+МАКС!AD131</f>
        <v>0</v>
      </c>
      <c r="AE131" s="25">
        <f>КМС!AE131+ИГС!AE131+МАКС!AE131</f>
        <v>0</v>
      </c>
      <c r="AF131" s="24">
        <f>КМС!AF131+ИГС!AF131+МАКС!AF131</f>
        <v>0</v>
      </c>
      <c r="AG131" s="25">
        <f>КМС!AG131+ИГС!AG131+МАКС!AG131</f>
        <v>0</v>
      </c>
      <c r="AH131" s="24">
        <f>КМС!AH131+ИГС!AH131+МАКС!AH131</f>
        <v>0</v>
      </c>
      <c r="AI131" s="25">
        <f>КМС!AI131+ИГС!AI131+МАКС!AI131</f>
        <v>0</v>
      </c>
      <c r="AJ131" s="24">
        <f>КМС!AJ131+ИГС!AJ131+МАКС!AJ131</f>
        <v>0</v>
      </c>
      <c r="AK131" s="25">
        <f>КМС!AK131+ИГС!AK131+МАКС!AK131</f>
        <v>0</v>
      </c>
      <c r="AL131" s="24">
        <f>КМС!AL131+ИГС!AL131+МАКС!AL131</f>
        <v>0</v>
      </c>
      <c r="AM131" s="25">
        <f>КМС!AM131+ИГС!AM131+МАКС!AM131</f>
        <v>0</v>
      </c>
      <c r="AN131" s="24">
        <f>КМС!AN131+ИГС!AN131+МАКС!AN131</f>
        <v>0</v>
      </c>
      <c r="AO131" s="25">
        <f>КМС!AO131+ИГС!AO131+МАКС!AO131</f>
        <v>0</v>
      </c>
      <c r="AP131" s="24">
        <f>КМС!AP131+ИГС!AP131+МАКС!AP131</f>
        <v>0</v>
      </c>
      <c r="AQ131" s="24">
        <f t="shared" si="113"/>
        <v>0</v>
      </c>
      <c r="AR131" s="24">
        <f t="shared" si="114"/>
        <v>0</v>
      </c>
      <c r="AS131" s="25">
        <f>КМС!AS131+ИГС!AS131+МАКС!AS131</f>
        <v>0</v>
      </c>
      <c r="AT131" s="24">
        <f>КМС!AT131+ИГС!AT131+МАКС!AT131</f>
        <v>0</v>
      </c>
      <c r="AU131" s="25">
        <f>КМС!AU131+ИГС!AU131+МАКС!AU131</f>
        <v>0</v>
      </c>
      <c r="AV131" s="24">
        <f>КМС!AV131+ИГС!AV131+МАКС!AV131</f>
        <v>0</v>
      </c>
      <c r="AW131" s="25">
        <f>КМС!AW131+ИГС!AW131+МАКС!AW131</f>
        <v>0</v>
      </c>
      <c r="AX131" s="24">
        <f>КМС!AX131+ИГС!AX131+МАКС!AX131</f>
        <v>0</v>
      </c>
      <c r="AY131" s="25">
        <f>КМС!AY131+ИГС!AY131+МАКС!AY131</f>
        <v>0</v>
      </c>
      <c r="AZ131" s="24">
        <f>КМС!AZ131+ИГС!AZ131+МАКС!AZ131</f>
        <v>0</v>
      </c>
      <c r="BA131" s="25">
        <f>КМС!BA131+ИГС!BA131+МАКС!BA131</f>
        <v>0</v>
      </c>
      <c r="BB131" s="24">
        <f>КМС!BB131+ИГС!BB131+МАКС!BB131</f>
        <v>0</v>
      </c>
      <c r="BC131" s="25">
        <f>КМС!BC131+ИГС!BC131+МАКС!BC131</f>
        <v>0</v>
      </c>
      <c r="BD131" s="24">
        <f>КМС!BD131+ИГС!BD131+МАКС!BD131</f>
        <v>0</v>
      </c>
      <c r="BE131" s="25">
        <f>КМС!BE131+ИГС!BE131+МАКС!BE131</f>
        <v>0</v>
      </c>
      <c r="BF131" s="24">
        <f>КМС!BF131+ИГС!BF131+МАКС!BF131</f>
        <v>0</v>
      </c>
      <c r="BG131" s="25">
        <f>КМС!BG131+ИГС!BG131+МАКС!BG131</f>
        <v>0</v>
      </c>
      <c r="BH131" s="24">
        <f>КМС!BH131+ИГС!BH131+МАКС!BH131</f>
        <v>0</v>
      </c>
      <c r="BI131" s="24">
        <f t="shared" si="115"/>
        <v>0</v>
      </c>
      <c r="BJ131" s="24">
        <f t="shared" si="116"/>
        <v>0</v>
      </c>
      <c r="BK131" s="25">
        <f>КМС!BK131+ИГС!BK131+МАКС!BK131</f>
        <v>0</v>
      </c>
      <c r="BL131" s="24">
        <f>КМС!BL131+ИГС!BL131+МАКС!BL131</f>
        <v>0</v>
      </c>
      <c r="BM131" s="25">
        <f>КМС!BM131+ИГС!BM131+МАКС!BM131</f>
        <v>0</v>
      </c>
      <c r="BN131" s="24">
        <f>КМС!BN131+ИГС!BN131+МАКС!BN131</f>
        <v>0</v>
      </c>
      <c r="BO131" s="25">
        <f>КМС!BO131+ИГС!BO131+МАКС!BO131</f>
        <v>0</v>
      </c>
      <c r="BP131" s="24">
        <f>КМС!BP131+ИГС!BP131+МАКС!BP131</f>
        <v>0</v>
      </c>
      <c r="BQ131" s="25">
        <f>КМС!BQ131+ИГС!BQ131+МАКС!BQ131</f>
        <v>0</v>
      </c>
      <c r="BR131" s="24">
        <f>КМС!BR131+ИГС!BR131+МАКС!BR131</f>
        <v>0</v>
      </c>
      <c r="BS131" s="25">
        <f>КМС!BS131+ИГС!BS131+МАКС!BS131</f>
        <v>0</v>
      </c>
      <c r="BT131" s="24">
        <f>КМС!BT131+ИГС!BT131+МАКС!BT131</f>
        <v>0</v>
      </c>
      <c r="BU131" s="25">
        <f>КМС!BU131+ИГС!BU131+МАКС!BU131</f>
        <v>0</v>
      </c>
      <c r="BV131" s="24">
        <f>КМС!BV131+ИГС!BV131+МАКС!BV131</f>
        <v>0</v>
      </c>
      <c r="BW131" s="25">
        <f>КМС!BW131+ИГС!BW131+МАКС!BW131</f>
        <v>0</v>
      </c>
      <c r="BX131" s="24">
        <f>КМС!BX131+ИГС!BX131+МАКС!BX131</f>
        <v>0</v>
      </c>
      <c r="BY131" s="25">
        <f>КМС!BY131+ИГС!BY131+МАКС!BY131</f>
        <v>0</v>
      </c>
      <c r="BZ131" s="24">
        <f>КМС!BZ131+ИГС!BZ131+МАКС!BZ131</f>
        <v>0</v>
      </c>
      <c r="CA131" s="24">
        <f t="shared" si="117"/>
        <v>0</v>
      </c>
      <c r="CB131" s="24">
        <f t="shared" si="118"/>
        <v>0</v>
      </c>
      <c r="CC131" s="25">
        <f>КМС!CC131+ИГС!CC131+МАКС!CC131</f>
        <v>0</v>
      </c>
      <c r="CD131" s="24">
        <f>КМС!CD131+ИГС!CD131+МАКС!CD131</f>
        <v>0</v>
      </c>
      <c r="CE131" s="25">
        <f>КМС!CE131+ИГС!CE131+МАКС!CE131</f>
        <v>0</v>
      </c>
      <c r="CF131" s="24">
        <f>КМС!CF131+ИГС!CF131+МАКС!CF131</f>
        <v>0</v>
      </c>
      <c r="CG131" s="25">
        <f>КМС!CG131+ИГС!CG131+МАКС!CG131</f>
        <v>0</v>
      </c>
      <c r="CH131" s="24">
        <f>КМС!CH131+ИГС!CH131+МАКС!CH131</f>
        <v>0</v>
      </c>
      <c r="CI131" s="25">
        <f>КМС!CI131+ИГС!CI131+МАКС!CI131</f>
        <v>0</v>
      </c>
      <c r="CJ131" s="24">
        <f>КМС!CJ131+ИГС!CJ131+МАКС!CJ131</f>
        <v>0</v>
      </c>
      <c r="CK131" s="25">
        <f>КМС!CK131+ИГС!CK131+МАКС!CK131</f>
        <v>0</v>
      </c>
      <c r="CL131" s="24">
        <f>КМС!CL131+ИГС!CL131+МАКС!CL131</f>
        <v>0</v>
      </c>
      <c r="CM131" s="25">
        <f>КМС!CM131+ИГС!CM131+МАКС!CM131</f>
        <v>0</v>
      </c>
      <c r="CN131" s="24">
        <f>КМС!CN131+ИГС!CN131+МАКС!CN131</f>
        <v>0</v>
      </c>
      <c r="CO131" s="25">
        <f>КМС!CO131+ИГС!CO131+МАКС!CO131</f>
        <v>0</v>
      </c>
      <c r="CP131" s="24">
        <f>КМС!CP131+ИГС!CP131+МАКС!CP131</f>
        <v>0</v>
      </c>
      <c r="CQ131" s="25">
        <f>КМС!CQ131+ИГС!CQ131+МАКС!CQ131</f>
        <v>0</v>
      </c>
      <c r="CR131" s="24">
        <f>КМС!CR131+ИГС!CR131+МАКС!CR131</f>
        <v>0</v>
      </c>
    </row>
    <row r="132" spans="1:96" x14ac:dyDescent="0.25">
      <c r="A132" s="15">
        <v>105</v>
      </c>
      <c r="B132" s="8" t="s">
        <v>78</v>
      </c>
      <c r="C132" s="28"/>
      <c r="D132" s="29"/>
      <c r="E132" s="30" t="s">
        <v>128</v>
      </c>
      <c r="F132" s="31"/>
      <c r="G132" s="24">
        <f t="shared" si="94"/>
        <v>207571688.31999999</v>
      </c>
      <c r="H132" s="24">
        <f t="shared" si="95"/>
        <v>100830833.23999999</v>
      </c>
      <c r="I132" s="25">
        <f t="shared" si="119"/>
        <v>88573</v>
      </c>
      <c r="J132" s="24">
        <f t="shared" si="96"/>
        <v>52097202.329999998</v>
      </c>
      <c r="K132" s="25">
        <f t="shared" si="97"/>
        <v>17876</v>
      </c>
      <c r="L132" s="24">
        <f t="shared" si="98"/>
        <v>11172282.68</v>
      </c>
      <c r="M132" s="25">
        <f t="shared" si="99"/>
        <v>46800</v>
      </c>
      <c r="N132" s="24">
        <f t="shared" si="100"/>
        <v>37561348.229999997</v>
      </c>
      <c r="O132" s="25">
        <f t="shared" si="101"/>
        <v>1376</v>
      </c>
      <c r="P132" s="24">
        <f t="shared" si="102"/>
        <v>14806951.890000001</v>
      </c>
      <c r="Q132" s="25">
        <f t="shared" si="103"/>
        <v>3387</v>
      </c>
      <c r="R132" s="24">
        <f t="shared" si="104"/>
        <v>72655461.109999999</v>
      </c>
      <c r="S132" s="25">
        <f t="shared" si="105"/>
        <v>0</v>
      </c>
      <c r="T132" s="24">
        <f t="shared" si="106"/>
        <v>0</v>
      </c>
      <c r="U132" s="25">
        <f t="shared" si="107"/>
        <v>0</v>
      </c>
      <c r="V132" s="24">
        <f t="shared" si="108"/>
        <v>0</v>
      </c>
      <c r="W132" s="25">
        <f t="shared" si="109"/>
        <v>9201</v>
      </c>
      <c r="X132" s="24">
        <f t="shared" si="110"/>
        <v>19278442.079999998</v>
      </c>
      <c r="Y132" s="24">
        <f t="shared" si="111"/>
        <v>57978793.060000002</v>
      </c>
      <c r="Z132" s="24">
        <f t="shared" si="112"/>
        <v>26871932.199999999</v>
      </c>
      <c r="AA132" s="25">
        <f>КМС!AA132+ИГС!AA132+МАКС!AA132</f>
        <v>26501</v>
      </c>
      <c r="AB132" s="24">
        <f>КМС!AB132+ИГС!AB132+МАКС!AB132</f>
        <v>13446542.68</v>
      </c>
      <c r="AC132" s="25">
        <f>КМС!AC132+ИГС!AC132+МАКС!AC132</f>
        <v>5349</v>
      </c>
      <c r="AD132" s="24">
        <f>КМС!AD132+ИГС!AD132+МАКС!AD132</f>
        <v>3351684.81</v>
      </c>
      <c r="AE132" s="25">
        <f>КМС!AE132+ИГС!AE132+МАКС!AE132</f>
        <v>14041</v>
      </c>
      <c r="AF132" s="24">
        <f>КМС!AF132+ИГС!AF132+МАКС!AF132</f>
        <v>10073704.710000001</v>
      </c>
      <c r="AG132" s="25">
        <f>КМС!AG132+ИГС!AG132+МАКС!AG132</f>
        <v>413</v>
      </c>
      <c r="AH132" s="24">
        <f>КМС!AH132+ИГС!AH132+МАКС!AH132</f>
        <v>4442085.57</v>
      </c>
      <c r="AI132" s="25">
        <f>КМС!AI132+ИГС!AI132+МАКС!AI132</f>
        <v>1016</v>
      </c>
      <c r="AJ132" s="24">
        <f>КМС!AJ132+ИГС!AJ132+МАКС!AJ132</f>
        <v>21796638.329999998</v>
      </c>
      <c r="AK132" s="25">
        <f>КМС!AK132+ИГС!AK132+МАКС!AK132</f>
        <v>0</v>
      </c>
      <c r="AL132" s="24">
        <f>КМС!AL132+ИГС!AL132+МАКС!AL132</f>
        <v>0</v>
      </c>
      <c r="AM132" s="25">
        <f>КМС!AM132+ИГС!AM132+МАКС!AM132</f>
        <v>0</v>
      </c>
      <c r="AN132" s="24">
        <f>КМС!AN132+ИГС!AN132+МАКС!AN132</f>
        <v>0</v>
      </c>
      <c r="AO132" s="25">
        <f>КМС!AO132+ИГС!AO132+МАКС!AO132</f>
        <v>2300</v>
      </c>
      <c r="AP132" s="24">
        <f>КМС!AP132+ИГС!AP132+МАКС!AP132</f>
        <v>4868136.96</v>
      </c>
      <c r="AQ132" s="24">
        <f t="shared" si="113"/>
        <v>45855577.539999999</v>
      </c>
      <c r="AR132" s="24">
        <f t="shared" si="114"/>
        <v>23543484.420000002</v>
      </c>
      <c r="AS132" s="25">
        <f>КМС!AS132+ИГС!AS132+МАКС!AS132</f>
        <v>17715</v>
      </c>
      <c r="AT132" s="24">
        <f>КМС!AT132+ИГС!AT132+МАКС!AT132</f>
        <v>12602058.48</v>
      </c>
      <c r="AU132" s="25">
        <f>КМС!AU132+ИГС!AU132+МАКС!AU132</f>
        <v>3590</v>
      </c>
      <c r="AV132" s="24">
        <f>КМС!AV132+ИГС!AV132+МАКС!AV132</f>
        <v>2234456.5299999998</v>
      </c>
      <c r="AW132" s="25">
        <f>КМС!AW132+ИГС!AW132+МАКС!AW132</f>
        <v>9360</v>
      </c>
      <c r="AX132" s="24">
        <f>КМС!AX132+ИГС!AX132+МАКС!AX132</f>
        <v>8706969.4100000001</v>
      </c>
      <c r="AY132" s="25">
        <f>КМС!AY132+ИГС!AY132+МАКС!AY132</f>
        <v>275</v>
      </c>
      <c r="AZ132" s="24">
        <f>КМС!AZ132+ИГС!AZ132+МАКС!AZ132</f>
        <v>2961390.38</v>
      </c>
      <c r="BA132" s="25">
        <f>КМС!BA132+ИГС!BA132+МАКС!BA132</f>
        <v>678</v>
      </c>
      <c r="BB132" s="24">
        <f>КМС!BB132+ИГС!BB132+МАКС!BB132</f>
        <v>14531092.220000001</v>
      </c>
      <c r="BC132" s="25">
        <f>КМС!BC132+ИГС!BC132+МАКС!BC132</f>
        <v>0</v>
      </c>
      <c r="BD132" s="24">
        <f>КМС!BD132+ИГС!BD132+МАКС!BD132</f>
        <v>0</v>
      </c>
      <c r="BE132" s="25">
        <f>КМС!BE132+ИГС!BE132+МАКС!BE132</f>
        <v>0</v>
      </c>
      <c r="BF132" s="24">
        <f>КМС!BF132+ИГС!BF132+МАКС!BF132</f>
        <v>0</v>
      </c>
      <c r="BG132" s="25">
        <f>КМС!BG132+ИГС!BG132+МАКС!BG132</f>
        <v>2300</v>
      </c>
      <c r="BH132" s="24">
        <f>КМС!BH132+ИГС!BH132+МАКС!BH132</f>
        <v>4819610.5199999996</v>
      </c>
      <c r="BI132" s="24">
        <f t="shared" si="115"/>
        <v>45855577.539999999</v>
      </c>
      <c r="BJ132" s="24">
        <f t="shared" si="116"/>
        <v>23543484.420000002</v>
      </c>
      <c r="BK132" s="25">
        <f>КМС!BK132+ИГС!BK132+МАКС!BK132</f>
        <v>17715</v>
      </c>
      <c r="BL132" s="24">
        <f>КМС!BL132+ИГС!BL132+МАКС!BL132</f>
        <v>12602058.48</v>
      </c>
      <c r="BM132" s="25">
        <f>КМС!BM132+ИГС!BM132+МАКС!BM132</f>
        <v>3590</v>
      </c>
      <c r="BN132" s="24">
        <f>КМС!BN132+ИГС!BN132+МАКС!BN132</f>
        <v>2234456.5299999998</v>
      </c>
      <c r="BO132" s="25">
        <f>КМС!BO132+ИГС!BO132+МАКС!BO132</f>
        <v>9360</v>
      </c>
      <c r="BP132" s="24">
        <f>КМС!BP132+ИГС!BP132+МАКС!BP132</f>
        <v>8706969.4100000001</v>
      </c>
      <c r="BQ132" s="25">
        <f>КМС!BQ132+ИГС!BQ132+МАКС!BQ132</f>
        <v>275</v>
      </c>
      <c r="BR132" s="24">
        <f>КМС!BR132+ИГС!BR132+МАКС!BR132</f>
        <v>2961390.38</v>
      </c>
      <c r="BS132" s="25">
        <f>КМС!BS132+ИГС!BS132+МАКС!BS132</f>
        <v>678</v>
      </c>
      <c r="BT132" s="24">
        <f>КМС!BT132+ИГС!BT132+МАКС!BT132</f>
        <v>14531092.220000001</v>
      </c>
      <c r="BU132" s="25">
        <f>КМС!BU132+ИГС!BU132+МАКС!BU132</f>
        <v>0</v>
      </c>
      <c r="BV132" s="24">
        <f>КМС!BV132+ИГС!BV132+МАКС!BV132</f>
        <v>0</v>
      </c>
      <c r="BW132" s="25">
        <f>КМС!BW132+ИГС!BW132+МАКС!BW132</f>
        <v>0</v>
      </c>
      <c r="BX132" s="24">
        <f>КМС!BX132+ИГС!BX132+МАКС!BX132</f>
        <v>0</v>
      </c>
      <c r="BY132" s="25">
        <f>КМС!BY132+ИГС!BY132+МАКС!BY132</f>
        <v>2300</v>
      </c>
      <c r="BZ132" s="24">
        <f>КМС!BZ132+ИГС!BZ132+МАКС!BZ132</f>
        <v>4819610.5199999996</v>
      </c>
      <c r="CA132" s="24">
        <f t="shared" si="117"/>
        <v>57881740.18</v>
      </c>
      <c r="CB132" s="24">
        <f t="shared" si="118"/>
        <v>26871932.199999999</v>
      </c>
      <c r="CC132" s="25">
        <f>КМС!CC132+ИГС!CC132+МАКС!CC132</f>
        <v>26642</v>
      </c>
      <c r="CD132" s="24">
        <f>КМС!CD132+ИГС!CD132+МАКС!CD132</f>
        <v>13446542.689999999</v>
      </c>
      <c r="CE132" s="25">
        <f>КМС!CE132+ИГС!CE132+МАКС!CE132</f>
        <v>5347</v>
      </c>
      <c r="CF132" s="24">
        <f>КМС!CF132+ИГС!CF132+МАКС!CF132</f>
        <v>3351684.81</v>
      </c>
      <c r="CG132" s="25">
        <f>КМС!CG132+ИГС!CG132+МАКС!CG132</f>
        <v>14039</v>
      </c>
      <c r="CH132" s="24">
        <f>КМС!CH132+ИГС!CH132+МАКС!CH132</f>
        <v>10073704.699999999</v>
      </c>
      <c r="CI132" s="25">
        <f>КМС!CI132+ИГС!CI132+МАКС!CI132</f>
        <v>413</v>
      </c>
      <c r="CJ132" s="24">
        <f>КМС!CJ132+ИГС!CJ132+МАКС!CJ132</f>
        <v>4442085.5599999996</v>
      </c>
      <c r="CK132" s="25">
        <f>КМС!CK132+ИГС!CK132+МАКС!CK132</f>
        <v>1015</v>
      </c>
      <c r="CL132" s="24">
        <f>КМС!CL132+ИГС!CL132+МАКС!CL132</f>
        <v>21796638.34</v>
      </c>
      <c r="CM132" s="25">
        <f>КМС!CM132+ИГС!CM132+МАКС!CM132</f>
        <v>0</v>
      </c>
      <c r="CN132" s="24">
        <f>КМС!CN132+ИГС!CN132+МАКС!CN132</f>
        <v>0</v>
      </c>
      <c r="CO132" s="25">
        <f>КМС!CO132+ИГС!CO132+МАКС!CO132</f>
        <v>0</v>
      </c>
      <c r="CP132" s="24">
        <f>КМС!CP132+ИГС!CP132+МАКС!CP132</f>
        <v>0</v>
      </c>
      <c r="CQ132" s="25">
        <f>КМС!CQ132+ИГС!CQ132+МАКС!CQ132</f>
        <v>2301</v>
      </c>
      <c r="CR132" s="24">
        <f>КМС!CR132+ИГС!CR132+МАКС!CR132</f>
        <v>4771084.08</v>
      </c>
    </row>
    <row r="133" spans="1:96" x14ac:dyDescent="0.25">
      <c r="A133" s="6"/>
      <c r="B133" s="13" t="s">
        <v>286</v>
      </c>
      <c r="C133" s="28">
        <v>330353</v>
      </c>
      <c r="D133" s="29" t="s">
        <v>137</v>
      </c>
      <c r="E133" s="29" t="s">
        <v>128</v>
      </c>
      <c r="F133" s="31" t="s">
        <v>138</v>
      </c>
      <c r="G133" s="24">
        <f t="shared" si="94"/>
        <v>0</v>
      </c>
      <c r="H133" s="24">
        <f t="shared" si="95"/>
        <v>0</v>
      </c>
      <c r="I133" s="25">
        <f t="shared" si="119"/>
        <v>0</v>
      </c>
      <c r="J133" s="24">
        <f t="shared" si="96"/>
        <v>0</v>
      </c>
      <c r="K133" s="25">
        <f t="shared" si="97"/>
        <v>0</v>
      </c>
      <c r="L133" s="24">
        <f t="shared" si="98"/>
        <v>0</v>
      </c>
      <c r="M133" s="25">
        <f t="shared" si="99"/>
        <v>0</v>
      </c>
      <c r="N133" s="24">
        <f t="shared" si="100"/>
        <v>0</v>
      </c>
      <c r="O133" s="25">
        <f t="shared" si="101"/>
        <v>0</v>
      </c>
      <c r="P133" s="24">
        <f t="shared" si="102"/>
        <v>0</v>
      </c>
      <c r="Q133" s="25">
        <f t="shared" si="103"/>
        <v>0</v>
      </c>
      <c r="R133" s="24">
        <f t="shared" si="104"/>
        <v>0</v>
      </c>
      <c r="S133" s="25">
        <f t="shared" si="105"/>
        <v>0</v>
      </c>
      <c r="T133" s="24">
        <f t="shared" si="106"/>
        <v>0</v>
      </c>
      <c r="U133" s="25">
        <f t="shared" si="107"/>
        <v>0</v>
      </c>
      <c r="V133" s="24">
        <f t="shared" si="108"/>
        <v>0</v>
      </c>
      <c r="W133" s="25">
        <f t="shared" si="109"/>
        <v>0</v>
      </c>
      <c r="X133" s="24">
        <f t="shared" si="110"/>
        <v>0</v>
      </c>
      <c r="Y133" s="24">
        <f t="shared" si="111"/>
        <v>0</v>
      </c>
      <c r="Z133" s="24">
        <f t="shared" si="112"/>
        <v>0</v>
      </c>
      <c r="AA133" s="25">
        <f>КМС!AA133+ИГС!AA133+МАКС!AA133</f>
        <v>0</v>
      </c>
      <c r="AB133" s="24">
        <f>КМС!AB133+ИГС!AB133+МАКС!AB133</f>
        <v>0</v>
      </c>
      <c r="AC133" s="25">
        <f>КМС!AC133+ИГС!AC133+МАКС!AC133</f>
        <v>0</v>
      </c>
      <c r="AD133" s="24">
        <f>КМС!AD133+ИГС!AD133+МАКС!AD133</f>
        <v>0</v>
      </c>
      <c r="AE133" s="25">
        <f>КМС!AE133+ИГС!AE133+МАКС!AE133</f>
        <v>0</v>
      </c>
      <c r="AF133" s="24">
        <f>КМС!AF133+ИГС!AF133+МАКС!AF133</f>
        <v>0</v>
      </c>
      <c r="AG133" s="25">
        <f>КМС!AG133+ИГС!AG133+МАКС!AG133</f>
        <v>0</v>
      </c>
      <c r="AH133" s="24">
        <f>КМС!AH133+ИГС!AH133+МАКС!AH133</f>
        <v>0</v>
      </c>
      <c r="AI133" s="25">
        <f>КМС!AI133+ИГС!AI133+МАКС!AI133</f>
        <v>0</v>
      </c>
      <c r="AJ133" s="24">
        <f>КМС!AJ133+ИГС!AJ133+МАКС!AJ133</f>
        <v>0</v>
      </c>
      <c r="AK133" s="25">
        <f>КМС!AK133+ИГС!AK133+МАКС!AK133</f>
        <v>0</v>
      </c>
      <c r="AL133" s="24">
        <f>КМС!AL133+ИГС!AL133+МАКС!AL133</f>
        <v>0</v>
      </c>
      <c r="AM133" s="25">
        <f>КМС!AM133+ИГС!AM133+МАКС!AM133</f>
        <v>0</v>
      </c>
      <c r="AN133" s="24">
        <f>КМС!AN133+ИГС!AN133+МАКС!AN133</f>
        <v>0</v>
      </c>
      <c r="AO133" s="25">
        <f>КМС!AO133+ИГС!AO133+МАКС!AO133</f>
        <v>0</v>
      </c>
      <c r="AP133" s="24">
        <f>КМС!AP133+ИГС!AP133+МАКС!AP133</f>
        <v>0</v>
      </c>
      <c r="AQ133" s="24">
        <f t="shared" si="113"/>
        <v>0</v>
      </c>
      <c r="AR133" s="24">
        <f t="shared" si="114"/>
        <v>0</v>
      </c>
      <c r="AS133" s="25">
        <f>КМС!AS133+ИГС!AS133+МАКС!AS133</f>
        <v>0</v>
      </c>
      <c r="AT133" s="24">
        <f>КМС!AT133+ИГС!AT133+МАКС!AT133</f>
        <v>0</v>
      </c>
      <c r="AU133" s="25">
        <f>КМС!AU133+ИГС!AU133+МАКС!AU133</f>
        <v>0</v>
      </c>
      <c r="AV133" s="24">
        <f>КМС!AV133+ИГС!AV133+МАКС!AV133</f>
        <v>0</v>
      </c>
      <c r="AW133" s="25">
        <f>КМС!AW133+ИГС!AW133+МАКС!AW133</f>
        <v>0</v>
      </c>
      <c r="AX133" s="24">
        <f>КМС!AX133+ИГС!AX133+МАКС!AX133</f>
        <v>0</v>
      </c>
      <c r="AY133" s="25">
        <f>КМС!AY133+ИГС!AY133+МАКС!AY133</f>
        <v>0</v>
      </c>
      <c r="AZ133" s="24">
        <f>КМС!AZ133+ИГС!AZ133+МАКС!AZ133</f>
        <v>0</v>
      </c>
      <c r="BA133" s="25">
        <f>КМС!BA133+ИГС!BA133+МАКС!BA133</f>
        <v>0</v>
      </c>
      <c r="BB133" s="24">
        <f>КМС!BB133+ИГС!BB133+МАКС!BB133</f>
        <v>0</v>
      </c>
      <c r="BC133" s="25">
        <f>КМС!BC133+ИГС!BC133+МАКС!BC133</f>
        <v>0</v>
      </c>
      <c r="BD133" s="24">
        <f>КМС!BD133+ИГС!BD133+МАКС!BD133</f>
        <v>0</v>
      </c>
      <c r="BE133" s="25">
        <f>КМС!BE133+ИГС!BE133+МАКС!BE133</f>
        <v>0</v>
      </c>
      <c r="BF133" s="24">
        <f>КМС!BF133+ИГС!BF133+МАКС!BF133</f>
        <v>0</v>
      </c>
      <c r="BG133" s="25">
        <f>КМС!BG133+ИГС!BG133+МАКС!BG133</f>
        <v>0</v>
      </c>
      <c r="BH133" s="24">
        <f>КМС!BH133+ИГС!BH133+МАКС!BH133</f>
        <v>0</v>
      </c>
      <c r="BI133" s="24">
        <f t="shared" si="115"/>
        <v>0</v>
      </c>
      <c r="BJ133" s="24">
        <f t="shared" si="116"/>
        <v>0</v>
      </c>
      <c r="BK133" s="25">
        <f>КМС!BK133+ИГС!BK133+МАКС!BK133</f>
        <v>0</v>
      </c>
      <c r="BL133" s="24">
        <f>КМС!BL133+ИГС!BL133+МАКС!BL133</f>
        <v>0</v>
      </c>
      <c r="BM133" s="25">
        <f>КМС!BM133+ИГС!BM133+МАКС!BM133</f>
        <v>0</v>
      </c>
      <c r="BN133" s="24">
        <f>КМС!BN133+ИГС!BN133+МАКС!BN133</f>
        <v>0</v>
      </c>
      <c r="BO133" s="25">
        <f>КМС!BO133+ИГС!BO133+МАКС!BO133</f>
        <v>0</v>
      </c>
      <c r="BP133" s="24">
        <f>КМС!BP133+ИГС!BP133+МАКС!BP133</f>
        <v>0</v>
      </c>
      <c r="BQ133" s="25">
        <f>КМС!BQ133+ИГС!BQ133+МАКС!BQ133</f>
        <v>0</v>
      </c>
      <c r="BR133" s="24">
        <f>КМС!BR133+ИГС!BR133+МАКС!BR133</f>
        <v>0</v>
      </c>
      <c r="BS133" s="25">
        <f>КМС!BS133+ИГС!BS133+МАКС!BS133</f>
        <v>0</v>
      </c>
      <c r="BT133" s="24">
        <f>КМС!BT133+ИГС!BT133+МАКС!BT133</f>
        <v>0</v>
      </c>
      <c r="BU133" s="25">
        <f>КМС!BU133+ИГС!BU133+МАКС!BU133</f>
        <v>0</v>
      </c>
      <c r="BV133" s="24">
        <f>КМС!BV133+ИГС!BV133+МАКС!BV133</f>
        <v>0</v>
      </c>
      <c r="BW133" s="25">
        <f>КМС!BW133+ИГС!BW133+МАКС!BW133</f>
        <v>0</v>
      </c>
      <c r="BX133" s="24">
        <f>КМС!BX133+ИГС!BX133+МАКС!BX133</f>
        <v>0</v>
      </c>
      <c r="BY133" s="25">
        <f>КМС!BY133+ИГС!BY133+МАКС!BY133</f>
        <v>0</v>
      </c>
      <c r="BZ133" s="24">
        <f>КМС!BZ133+ИГС!BZ133+МАКС!BZ133</f>
        <v>0</v>
      </c>
      <c r="CA133" s="24">
        <f t="shared" si="117"/>
        <v>0</v>
      </c>
      <c r="CB133" s="24">
        <f t="shared" si="118"/>
        <v>0</v>
      </c>
      <c r="CC133" s="25">
        <f>КМС!CC133+ИГС!CC133+МАКС!CC133</f>
        <v>0</v>
      </c>
      <c r="CD133" s="24">
        <f>КМС!CD133+ИГС!CD133+МАКС!CD133</f>
        <v>0</v>
      </c>
      <c r="CE133" s="25">
        <f>КМС!CE133+ИГС!CE133+МАКС!CE133</f>
        <v>0</v>
      </c>
      <c r="CF133" s="24">
        <f>КМС!CF133+ИГС!CF133+МАКС!CF133</f>
        <v>0</v>
      </c>
      <c r="CG133" s="25">
        <f>КМС!CG133+ИГС!CG133+МАКС!CG133</f>
        <v>0</v>
      </c>
      <c r="CH133" s="24">
        <f>КМС!CH133+ИГС!CH133+МАКС!CH133</f>
        <v>0</v>
      </c>
      <c r="CI133" s="25">
        <f>КМС!CI133+ИГС!CI133+МАКС!CI133</f>
        <v>0</v>
      </c>
      <c r="CJ133" s="24">
        <f>КМС!CJ133+ИГС!CJ133+МАКС!CJ133</f>
        <v>0</v>
      </c>
      <c r="CK133" s="25">
        <f>КМС!CK133+ИГС!CK133+МАКС!CK133</f>
        <v>0</v>
      </c>
      <c r="CL133" s="24">
        <f>КМС!CL133+ИГС!CL133+МАКС!CL133</f>
        <v>0</v>
      </c>
      <c r="CM133" s="25">
        <f>КМС!CM133+ИГС!CM133+МАКС!CM133</f>
        <v>0</v>
      </c>
      <c r="CN133" s="24">
        <f>КМС!CN133+ИГС!CN133+МАКС!CN133</f>
        <v>0</v>
      </c>
      <c r="CO133" s="25">
        <f>КМС!CO133+ИГС!CO133+МАКС!CO133</f>
        <v>0</v>
      </c>
      <c r="CP133" s="24">
        <f>КМС!CP133+ИГС!CP133+МАКС!CP133</f>
        <v>0</v>
      </c>
      <c r="CQ133" s="25">
        <f>КМС!CQ133+ИГС!CQ133+МАКС!CQ133</f>
        <v>0</v>
      </c>
      <c r="CR133" s="24">
        <f>КМС!CR133+ИГС!CR133+МАКС!CR133</f>
        <v>0</v>
      </c>
    </row>
    <row r="134" spans="1:96" ht="27" customHeight="1" x14ac:dyDescent="0.25">
      <c r="A134" s="15">
        <v>106</v>
      </c>
      <c r="B134" s="8" t="s">
        <v>287</v>
      </c>
      <c r="C134" s="28"/>
      <c r="D134" s="29"/>
      <c r="E134" s="30" t="s">
        <v>128</v>
      </c>
      <c r="F134" s="31"/>
      <c r="G134" s="24">
        <f>H134+P134+R134+X134</f>
        <v>5840000</v>
      </c>
      <c r="H134" s="24">
        <f>J134+L134+N134</f>
        <v>5840000</v>
      </c>
      <c r="I134" s="25">
        <f t="shared" ref="I134:X134" si="120">AA134+AS134+BK134+CC134</f>
        <v>0</v>
      </c>
      <c r="J134" s="24">
        <f t="shared" si="120"/>
        <v>0</v>
      </c>
      <c r="K134" s="25">
        <f t="shared" si="120"/>
        <v>0</v>
      </c>
      <c r="L134" s="24">
        <f t="shared" si="120"/>
        <v>0</v>
      </c>
      <c r="M134" s="25">
        <f t="shared" si="120"/>
        <v>0</v>
      </c>
      <c r="N134" s="24">
        <f t="shared" si="120"/>
        <v>5840000</v>
      </c>
      <c r="O134" s="25">
        <f t="shared" si="120"/>
        <v>0</v>
      </c>
      <c r="P134" s="24">
        <f t="shared" si="120"/>
        <v>0</v>
      </c>
      <c r="Q134" s="25">
        <f t="shared" si="120"/>
        <v>0</v>
      </c>
      <c r="R134" s="24">
        <f t="shared" si="120"/>
        <v>0</v>
      </c>
      <c r="S134" s="25">
        <f t="shared" si="120"/>
        <v>0</v>
      </c>
      <c r="T134" s="24">
        <f t="shared" si="120"/>
        <v>0</v>
      </c>
      <c r="U134" s="25">
        <f t="shared" si="120"/>
        <v>0</v>
      </c>
      <c r="V134" s="24">
        <f t="shared" si="120"/>
        <v>0</v>
      </c>
      <c r="W134" s="25">
        <f t="shared" si="120"/>
        <v>0</v>
      </c>
      <c r="X134" s="24">
        <f t="shared" si="120"/>
        <v>0</v>
      </c>
      <c r="Y134" s="24">
        <f>Z134+AH134+AJ134+AP134</f>
        <v>5840000</v>
      </c>
      <c r="Z134" s="24">
        <f>AB134+AD134+AF134</f>
        <v>5840000</v>
      </c>
      <c r="AA134" s="25">
        <f>КМС!AA134+ИГС!AA134+МАКС!AA134</f>
        <v>0</v>
      </c>
      <c r="AB134" s="24">
        <f>КМС!AB134+ИГС!AB134+МАКС!AB134</f>
        <v>0</v>
      </c>
      <c r="AC134" s="25">
        <f>КМС!AC134+ИГС!AC134+МАКС!AC134</f>
        <v>0</v>
      </c>
      <c r="AD134" s="24">
        <f>КМС!AD134+ИГС!AD134+МАКС!AD134</f>
        <v>0</v>
      </c>
      <c r="AE134" s="25">
        <f>КМС!AE134+ИГС!AE134+МАКС!AE134</f>
        <v>0</v>
      </c>
      <c r="AF134" s="24">
        <f>КМС!AF134+ИГС!AF134+МАКС!AF134</f>
        <v>5840000</v>
      </c>
      <c r="AG134" s="25">
        <f>КМС!AG134+ИГС!AG134+МАКС!AG134</f>
        <v>0</v>
      </c>
      <c r="AH134" s="24">
        <f>КМС!AH134+ИГС!AH134+МАКС!AH134</f>
        <v>0</v>
      </c>
      <c r="AI134" s="25">
        <f>КМС!AI134+ИГС!AI134+МАКС!AI134</f>
        <v>0</v>
      </c>
      <c r="AJ134" s="24">
        <f>КМС!AJ134+ИГС!AJ134+МАКС!AJ134</f>
        <v>0</v>
      </c>
      <c r="AK134" s="25">
        <f>КМС!AK134+ИГС!AK134+МАКС!AK134</f>
        <v>0</v>
      </c>
      <c r="AL134" s="24">
        <f>КМС!AL134+ИГС!AL134+МАКС!AL134</f>
        <v>0</v>
      </c>
      <c r="AM134" s="25">
        <f>КМС!AM134+ИГС!AM134+МАКС!AM134</f>
        <v>0</v>
      </c>
      <c r="AN134" s="24">
        <f>КМС!AN134+ИГС!AN134+МАКС!AN134</f>
        <v>0</v>
      </c>
      <c r="AO134" s="25">
        <f>КМС!AO134+ИГС!AO134+МАКС!AO134</f>
        <v>0</v>
      </c>
      <c r="AP134" s="24">
        <f>КМС!AP134+ИГС!AP134+МАКС!AP134</f>
        <v>0</v>
      </c>
      <c r="AQ134" s="24">
        <f>AR134+AZ134+BB134+BH134</f>
        <v>0</v>
      </c>
      <c r="AR134" s="24">
        <f>AT134+AV134+AX134</f>
        <v>0</v>
      </c>
      <c r="AS134" s="25">
        <f>КМС!AS134+ИГС!AS134+МАКС!AS134</f>
        <v>0</v>
      </c>
      <c r="AT134" s="24">
        <f>КМС!AT134+ИГС!AT134+МАКС!AT134</f>
        <v>0</v>
      </c>
      <c r="AU134" s="25">
        <f>КМС!AU134+ИГС!AU134+МАКС!AU134</f>
        <v>0</v>
      </c>
      <c r="AV134" s="24">
        <f>КМС!AV134+ИГС!AV134+МАКС!AV134</f>
        <v>0</v>
      </c>
      <c r="AW134" s="25">
        <f>КМС!AW134+ИГС!AW134+МАКС!AW134</f>
        <v>0</v>
      </c>
      <c r="AX134" s="24">
        <f>КМС!AX134+ИГС!AX134+МАКС!AX134</f>
        <v>0</v>
      </c>
      <c r="AY134" s="25">
        <f>КМС!AY134+ИГС!AY134+МАКС!AY134</f>
        <v>0</v>
      </c>
      <c r="AZ134" s="24">
        <f>КМС!AZ134+ИГС!AZ134+МАКС!AZ134</f>
        <v>0</v>
      </c>
      <c r="BA134" s="25">
        <f>КМС!BA134+ИГС!BA134+МАКС!BA134</f>
        <v>0</v>
      </c>
      <c r="BB134" s="24">
        <f>КМС!BB134+ИГС!BB134+МАКС!BB134</f>
        <v>0</v>
      </c>
      <c r="BC134" s="25">
        <f>КМС!BC134+ИГС!BC134+МАКС!BC134</f>
        <v>0</v>
      </c>
      <c r="BD134" s="24">
        <f>КМС!BD134+ИГС!BD134+МАКС!BD134</f>
        <v>0</v>
      </c>
      <c r="BE134" s="25">
        <f>КМС!BE134+ИГС!BE134+МАКС!BE134</f>
        <v>0</v>
      </c>
      <c r="BF134" s="24">
        <f>КМС!BF134+ИГС!BF134+МАКС!BF134</f>
        <v>0</v>
      </c>
      <c r="BG134" s="25">
        <f>КМС!BG134+ИГС!BG134+МАКС!BG134</f>
        <v>0</v>
      </c>
      <c r="BH134" s="24">
        <f>КМС!BH134+ИГС!BH134+МАКС!BH134</f>
        <v>0</v>
      </c>
      <c r="BI134" s="24">
        <f>BJ134+BR134+BT134+BZ134</f>
        <v>0</v>
      </c>
      <c r="BJ134" s="24">
        <f>BL134+BN134+BP134</f>
        <v>0</v>
      </c>
      <c r="BK134" s="25">
        <f>КМС!BK134+ИГС!BK134+МАКС!BK134</f>
        <v>0</v>
      </c>
      <c r="BL134" s="24">
        <f>КМС!BL134+ИГС!BL134+МАКС!BL134</f>
        <v>0</v>
      </c>
      <c r="BM134" s="25">
        <f>КМС!BM134+ИГС!BM134+МАКС!BM134</f>
        <v>0</v>
      </c>
      <c r="BN134" s="24">
        <f>КМС!BN134+ИГС!BN134+МАКС!BN134</f>
        <v>0</v>
      </c>
      <c r="BO134" s="25">
        <f>КМС!BO134+ИГС!BO134+МАКС!BO134</f>
        <v>0</v>
      </c>
      <c r="BP134" s="24">
        <f>КМС!BP134+ИГС!BP134+МАКС!BP134</f>
        <v>0</v>
      </c>
      <c r="BQ134" s="25">
        <f>КМС!BQ134+ИГС!BQ134+МАКС!BQ134</f>
        <v>0</v>
      </c>
      <c r="BR134" s="24">
        <f>КМС!BR134+ИГС!BR134+МАКС!BR134</f>
        <v>0</v>
      </c>
      <c r="BS134" s="25">
        <f>КМС!BS134+ИГС!BS134+МАКС!BS134</f>
        <v>0</v>
      </c>
      <c r="BT134" s="24">
        <f>КМС!BT134+ИГС!BT134+МАКС!BT134</f>
        <v>0</v>
      </c>
      <c r="BU134" s="25">
        <f>КМС!BU134+ИГС!BU134+МАКС!BU134</f>
        <v>0</v>
      </c>
      <c r="BV134" s="24">
        <f>КМС!BV134+ИГС!BV134+МАКС!BV134</f>
        <v>0</v>
      </c>
      <c r="BW134" s="25">
        <f>КМС!BW134+ИГС!BW134+МАКС!BW134</f>
        <v>0</v>
      </c>
      <c r="BX134" s="24">
        <f>КМС!BX134+ИГС!BX134+МАКС!BX134</f>
        <v>0</v>
      </c>
      <c r="BY134" s="25">
        <f>КМС!BY134+ИГС!BY134+МАКС!BY134</f>
        <v>0</v>
      </c>
      <c r="BZ134" s="24">
        <f>КМС!BZ134+ИГС!BZ134+МАКС!BZ134</f>
        <v>0</v>
      </c>
      <c r="CA134" s="24">
        <f>CB134+CJ134+CL134+CR134</f>
        <v>0</v>
      </c>
      <c r="CB134" s="24">
        <f>CD134+CF134+CH134</f>
        <v>0</v>
      </c>
      <c r="CC134" s="25">
        <f>КМС!CC134+ИГС!CC134+МАКС!CC134</f>
        <v>0</v>
      </c>
      <c r="CD134" s="24">
        <f>КМС!CD134+ИГС!CD134+МАКС!CD134</f>
        <v>0</v>
      </c>
      <c r="CE134" s="25">
        <f>КМС!CE134+ИГС!CE134+МАКС!CE134</f>
        <v>0</v>
      </c>
      <c r="CF134" s="24">
        <f>КМС!CF134+ИГС!CF134+МАКС!CF134</f>
        <v>0</v>
      </c>
      <c r="CG134" s="25">
        <f>КМС!CG134+ИГС!CG134+МАКС!CG134</f>
        <v>0</v>
      </c>
      <c r="CH134" s="24">
        <f>КМС!CH134+ИГС!CH134+МАКС!CH134</f>
        <v>0</v>
      </c>
      <c r="CI134" s="25">
        <f>КМС!CI134+ИГС!CI134+МАКС!CI134</f>
        <v>0</v>
      </c>
      <c r="CJ134" s="24">
        <f>КМС!CJ134+ИГС!CJ134+МАКС!CJ134</f>
        <v>0</v>
      </c>
      <c r="CK134" s="25">
        <f>КМС!CK134+ИГС!CK134+МАКС!CK134</f>
        <v>0</v>
      </c>
      <c r="CL134" s="24">
        <f>КМС!CL134+ИГС!CL134+МАКС!CL134</f>
        <v>0</v>
      </c>
      <c r="CM134" s="25">
        <f>КМС!CM134+ИГС!CM134+МАКС!CM134</f>
        <v>0</v>
      </c>
      <c r="CN134" s="24">
        <f>КМС!CN134+ИГС!CN134+МАКС!CN134</f>
        <v>0</v>
      </c>
      <c r="CO134" s="25">
        <f>КМС!CO134+ИГС!CO134+МАКС!CO134</f>
        <v>0</v>
      </c>
      <c r="CP134" s="24">
        <f>КМС!CP134+ИГС!CP134+МАКС!CP134</f>
        <v>0</v>
      </c>
      <c r="CQ134" s="25">
        <f>КМС!CQ134+ИГС!CQ134+МАКС!CQ134</f>
        <v>0</v>
      </c>
      <c r="CR134" s="24">
        <f>КМС!CR134+ИГС!CR134+МАКС!CR134</f>
        <v>0</v>
      </c>
    </row>
    <row r="135" spans="1:96" x14ac:dyDescent="0.25">
      <c r="A135" s="15">
        <v>107</v>
      </c>
      <c r="B135" s="8" t="s">
        <v>288</v>
      </c>
      <c r="C135" s="28">
        <v>330363</v>
      </c>
      <c r="D135" s="29" t="s">
        <v>142</v>
      </c>
      <c r="E135" s="29" t="s">
        <v>128</v>
      </c>
      <c r="F135" s="31" t="s">
        <v>143</v>
      </c>
      <c r="G135" s="24">
        <f t="shared" si="94"/>
        <v>0</v>
      </c>
      <c r="H135" s="24">
        <f t="shared" si="95"/>
        <v>0</v>
      </c>
      <c r="I135" s="25">
        <f t="shared" si="119"/>
        <v>0</v>
      </c>
      <c r="J135" s="24">
        <f t="shared" si="96"/>
        <v>0</v>
      </c>
      <c r="K135" s="25">
        <f t="shared" si="97"/>
        <v>0</v>
      </c>
      <c r="L135" s="24">
        <f t="shared" si="98"/>
        <v>0</v>
      </c>
      <c r="M135" s="25">
        <f t="shared" si="99"/>
        <v>0</v>
      </c>
      <c r="N135" s="24">
        <f t="shared" si="100"/>
        <v>0</v>
      </c>
      <c r="O135" s="25">
        <f t="shared" si="101"/>
        <v>0</v>
      </c>
      <c r="P135" s="24">
        <f t="shared" si="102"/>
        <v>0</v>
      </c>
      <c r="Q135" s="25">
        <f t="shared" si="103"/>
        <v>0</v>
      </c>
      <c r="R135" s="24">
        <f t="shared" si="104"/>
        <v>0</v>
      </c>
      <c r="S135" s="25">
        <f t="shared" si="105"/>
        <v>0</v>
      </c>
      <c r="T135" s="24">
        <f t="shared" si="106"/>
        <v>0</v>
      </c>
      <c r="U135" s="25">
        <f t="shared" si="107"/>
        <v>0</v>
      </c>
      <c r="V135" s="24">
        <f t="shared" si="108"/>
        <v>0</v>
      </c>
      <c r="W135" s="25">
        <f t="shared" si="109"/>
        <v>0</v>
      </c>
      <c r="X135" s="24">
        <f t="shared" si="110"/>
        <v>0</v>
      </c>
      <c r="Y135" s="24">
        <f t="shared" si="111"/>
        <v>0</v>
      </c>
      <c r="Z135" s="24">
        <f t="shared" si="112"/>
        <v>0</v>
      </c>
      <c r="AA135" s="25">
        <f>КМС!AA135+ИГС!AA135+МАКС!AA135</f>
        <v>0</v>
      </c>
      <c r="AB135" s="24">
        <f>КМС!AB135+ИГС!AB135+МАКС!AB135</f>
        <v>0</v>
      </c>
      <c r="AC135" s="25">
        <f>КМС!AC135+ИГС!AC135+МАКС!AC135</f>
        <v>0</v>
      </c>
      <c r="AD135" s="24">
        <f>КМС!AD135+ИГС!AD135+МАКС!AD135</f>
        <v>0</v>
      </c>
      <c r="AE135" s="25">
        <f>КМС!AE135+ИГС!AE135+МАКС!AE135</f>
        <v>0</v>
      </c>
      <c r="AF135" s="24">
        <f>КМС!AF135+ИГС!AF135+МАКС!AF135</f>
        <v>0</v>
      </c>
      <c r="AG135" s="25">
        <f>КМС!AG135+ИГС!AG135+МАКС!AG135</f>
        <v>0</v>
      </c>
      <c r="AH135" s="24">
        <f>КМС!AH135+ИГС!AH135+МАКС!AH135</f>
        <v>0</v>
      </c>
      <c r="AI135" s="25">
        <f>КМС!AI135+ИГС!AI135+МАКС!AI135</f>
        <v>0</v>
      </c>
      <c r="AJ135" s="24">
        <f>КМС!AJ135+ИГС!AJ135+МАКС!AJ135</f>
        <v>0</v>
      </c>
      <c r="AK135" s="25">
        <f>КМС!AK135+ИГС!AK135+МАКС!AK135</f>
        <v>0</v>
      </c>
      <c r="AL135" s="24">
        <f>КМС!AL135+ИГС!AL135+МАКС!AL135</f>
        <v>0</v>
      </c>
      <c r="AM135" s="25">
        <f>КМС!AM135+ИГС!AM135+МАКС!AM135</f>
        <v>0</v>
      </c>
      <c r="AN135" s="24">
        <f>КМС!AN135+ИГС!AN135+МАКС!AN135</f>
        <v>0</v>
      </c>
      <c r="AO135" s="25">
        <f>КМС!AO135+ИГС!AO135+МАКС!AO135</f>
        <v>0</v>
      </c>
      <c r="AP135" s="24">
        <f>КМС!AP135+ИГС!AP135+МАКС!AP135</f>
        <v>0</v>
      </c>
      <c r="AQ135" s="24">
        <f t="shared" si="113"/>
        <v>0</v>
      </c>
      <c r="AR135" s="24">
        <f t="shared" si="114"/>
        <v>0</v>
      </c>
      <c r="AS135" s="25">
        <f>КМС!AS135+ИГС!AS135+МАКС!AS135</f>
        <v>0</v>
      </c>
      <c r="AT135" s="24">
        <f>КМС!AT135+ИГС!AT135+МАКС!AT135</f>
        <v>0</v>
      </c>
      <c r="AU135" s="25">
        <f>КМС!AU135+ИГС!AU135+МАКС!AU135</f>
        <v>0</v>
      </c>
      <c r="AV135" s="24">
        <f>КМС!AV135+ИГС!AV135+МАКС!AV135</f>
        <v>0</v>
      </c>
      <c r="AW135" s="25">
        <f>КМС!AW135+ИГС!AW135+МАКС!AW135</f>
        <v>0</v>
      </c>
      <c r="AX135" s="24">
        <f>КМС!AX135+ИГС!AX135+МАКС!AX135</f>
        <v>0</v>
      </c>
      <c r="AY135" s="25">
        <f>КМС!AY135+ИГС!AY135+МАКС!AY135</f>
        <v>0</v>
      </c>
      <c r="AZ135" s="24">
        <f>КМС!AZ135+ИГС!AZ135+МАКС!AZ135</f>
        <v>0</v>
      </c>
      <c r="BA135" s="25">
        <f>КМС!BA135+ИГС!BA135+МАКС!BA135</f>
        <v>0</v>
      </c>
      <c r="BB135" s="24">
        <f>КМС!BB135+ИГС!BB135+МАКС!BB135</f>
        <v>0</v>
      </c>
      <c r="BC135" s="25">
        <f>КМС!BC135+ИГС!BC135+МАКС!BC135</f>
        <v>0</v>
      </c>
      <c r="BD135" s="24">
        <f>КМС!BD135+ИГС!BD135+МАКС!BD135</f>
        <v>0</v>
      </c>
      <c r="BE135" s="25">
        <f>КМС!BE135+ИГС!BE135+МАКС!BE135</f>
        <v>0</v>
      </c>
      <c r="BF135" s="24">
        <f>КМС!BF135+ИГС!BF135+МАКС!BF135</f>
        <v>0</v>
      </c>
      <c r="BG135" s="25">
        <f>КМС!BG135+ИГС!BG135+МАКС!BG135</f>
        <v>0</v>
      </c>
      <c r="BH135" s="24">
        <f>КМС!BH135+ИГС!BH135+МАКС!BH135</f>
        <v>0</v>
      </c>
      <c r="BI135" s="24">
        <f t="shared" si="115"/>
        <v>0</v>
      </c>
      <c r="BJ135" s="24">
        <f t="shared" si="116"/>
        <v>0</v>
      </c>
      <c r="BK135" s="25">
        <f>КМС!BK135+ИГС!BK135+МАКС!BK135</f>
        <v>0</v>
      </c>
      <c r="BL135" s="24">
        <f>КМС!BL135+ИГС!BL135+МАКС!BL135</f>
        <v>0</v>
      </c>
      <c r="BM135" s="25">
        <f>КМС!BM135+ИГС!BM135+МАКС!BM135</f>
        <v>0</v>
      </c>
      <c r="BN135" s="24">
        <f>КМС!BN135+ИГС!BN135+МАКС!BN135</f>
        <v>0</v>
      </c>
      <c r="BO135" s="25">
        <f>КМС!BO135+ИГС!BO135+МАКС!BO135</f>
        <v>0</v>
      </c>
      <c r="BP135" s="24">
        <f>КМС!BP135+ИГС!BP135+МАКС!BP135</f>
        <v>0</v>
      </c>
      <c r="BQ135" s="25">
        <f>КМС!BQ135+ИГС!BQ135+МАКС!BQ135</f>
        <v>0</v>
      </c>
      <c r="BR135" s="24">
        <f>КМС!BR135+ИГС!BR135+МАКС!BR135</f>
        <v>0</v>
      </c>
      <c r="BS135" s="25">
        <f>КМС!BS135+ИГС!BS135+МАКС!BS135</f>
        <v>0</v>
      </c>
      <c r="BT135" s="24">
        <f>КМС!BT135+ИГС!BT135+МАКС!BT135</f>
        <v>0</v>
      </c>
      <c r="BU135" s="25">
        <f>КМС!BU135+ИГС!BU135+МАКС!BU135</f>
        <v>0</v>
      </c>
      <c r="BV135" s="24">
        <f>КМС!BV135+ИГС!BV135+МАКС!BV135</f>
        <v>0</v>
      </c>
      <c r="BW135" s="25">
        <f>КМС!BW135+ИГС!BW135+МАКС!BW135</f>
        <v>0</v>
      </c>
      <c r="BX135" s="24">
        <f>КМС!BX135+ИГС!BX135+МАКС!BX135</f>
        <v>0</v>
      </c>
      <c r="BY135" s="25">
        <f>КМС!BY135+ИГС!BY135+МАКС!BY135</f>
        <v>0</v>
      </c>
      <c r="BZ135" s="24">
        <f>КМС!BZ135+ИГС!BZ135+МАКС!BZ135</f>
        <v>0</v>
      </c>
      <c r="CA135" s="24">
        <f t="shared" si="117"/>
        <v>0</v>
      </c>
      <c r="CB135" s="24">
        <f t="shared" si="118"/>
        <v>0</v>
      </c>
      <c r="CC135" s="25">
        <f>КМС!CC135+ИГС!CC135+МАКС!CC135</f>
        <v>0</v>
      </c>
      <c r="CD135" s="24">
        <f>КМС!CD135+ИГС!CD135+МАКС!CD135</f>
        <v>0</v>
      </c>
      <c r="CE135" s="25">
        <f>КМС!CE135+ИГС!CE135+МАКС!CE135</f>
        <v>0</v>
      </c>
      <c r="CF135" s="24">
        <f>КМС!CF135+ИГС!CF135+МАКС!CF135</f>
        <v>0</v>
      </c>
      <c r="CG135" s="25">
        <f>КМС!CG135+ИГС!CG135+МАКС!CG135</f>
        <v>0</v>
      </c>
      <c r="CH135" s="24">
        <f>КМС!CH135+ИГС!CH135+МАКС!CH135</f>
        <v>0</v>
      </c>
      <c r="CI135" s="25">
        <f>КМС!CI135+ИГС!CI135+МАКС!CI135</f>
        <v>0</v>
      </c>
      <c r="CJ135" s="24">
        <f>КМС!CJ135+ИГС!CJ135+МАКС!CJ135</f>
        <v>0</v>
      </c>
      <c r="CK135" s="25">
        <f>КМС!CK135+ИГС!CK135+МАКС!CK135</f>
        <v>0</v>
      </c>
      <c r="CL135" s="24">
        <f>КМС!CL135+ИГС!CL135+МАКС!CL135</f>
        <v>0</v>
      </c>
      <c r="CM135" s="25">
        <f>КМС!CM135+ИГС!CM135+МАКС!CM135</f>
        <v>0</v>
      </c>
      <c r="CN135" s="24">
        <f>КМС!CN135+ИГС!CN135+МАКС!CN135</f>
        <v>0</v>
      </c>
      <c r="CO135" s="25">
        <f>КМС!CO135+ИГС!CO135+МАКС!CO135</f>
        <v>0</v>
      </c>
      <c r="CP135" s="24">
        <f>КМС!CP135+ИГС!CP135+МАКС!CP135</f>
        <v>0</v>
      </c>
      <c r="CQ135" s="25">
        <f>КМС!CQ135+ИГС!CQ135+МАКС!CQ135</f>
        <v>0</v>
      </c>
      <c r="CR135" s="24">
        <f>КМС!CR135+ИГС!CR135+МАКС!CR135</f>
        <v>0</v>
      </c>
    </row>
    <row r="136" spans="1:96" x14ac:dyDescent="0.25">
      <c r="A136" s="6"/>
      <c r="B136" s="13" t="s">
        <v>289</v>
      </c>
      <c r="C136" s="28">
        <v>330422</v>
      </c>
      <c r="D136" s="29" t="s">
        <v>146</v>
      </c>
      <c r="E136" s="29" t="s">
        <v>129</v>
      </c>
      <c r="F136" s="31" t="s">
        <v>143</v>
      </c>
      <c r="G136" s="24">
        <f t="shared" si="94"/>
        <v>0</v>
      </c>
      <c r="H136" s="24">
        <f t="shared" si="95"/>
        <v>0</v>
      </c>
      <c r="I136" s="25">
        <f t="shared" si="119"/>
        <v>0</v>
      </c>
      <c r="J136" s="24">
        <f t="shared" si="96"/>
        <v>0</v>
      </c>
      <c r="K136" s="25">
        <f t="shared" si="97"/>
        <v>0</v>
      </c>
      <c r="L136" s="24">
        <f t="shared" si="98"/>
        <v>0</v>
      </c>
      <c r="M136" s="25">
        <f t="shared" si="99"/>
        <v>0</v>
      </c>
      <c r="N136" s="24">
        <f t="shared" si="100"/>
        <v>0</v>
      </c>
      <c r="O136" s="25">
        <f t="shared" si="101"/>
        <v>0</v>
      </c>
      <c r="P136" s="24">
        <f t="shared" si="102"/>
        <v>0</v>
      </c>
      <c r="Q136" s="25">
        <f t="shared" si="103"/>
        <v>0</v>
      </c>
      <c r="R136" s="24">
        <f t="shared" si="104"/>
        <v>0</v>
      </c>
      <c r="S136" s="25">
        <f t="shared" si="105"/>
        <v>0</v>
      </c>
      <c r="T136" s="24">
        <f t="shared" si="106"/>
        <v>0</v>
      </c>
      <c r="U136" s="25">
        <f t="shared" si="107"/>
        <v>0</v>
      </c>
      <c r="V136" s="24">
        <f t="shared" si="108"/>
        <v>0</v>
      </c>
      <c r="W136" s="25">
        <f t="shared" si="109"/>
        <v>0</v>
      </c>
      <c r="X136" s="24">
        <f t="shared" si="110"/>
        <v>0</v>
      </c>
      <c r="Y136" s="24">
        <f t="shared" si="111"/>
        <v>0</v>
      </c>
      <c r="Z136" s="24">
        <f t="shared" si="112"/>
        <v>0</v>
      </c>
      <c r="AA136" s="25">
        <f>КМС!AA136+ИГС!AA136+МАКС!AA136</f>
        <v>0</v>
      </c>
      <c r="AB136" s="24">
        <f>КМС!AB136+ИГС!AB136+МАКС!AB136</f>
        <v>0</v>
      </c>
      <c r="AC136" s="25">
        <f>КМС!AC136+ИГС!AC136+МАКС!AC136</f>
        <v>0</v>
      </c>
      <c r="AD136" s="24">
        <f>КМС!AD136+ИГС!AD136+МАКС!AD136</f>
        <v>0</v>
      </c>
      <c r="AE136" s="25">
        <f>КМС!AE136+ИГС!AE136+МАКС!AE136</f>
        <v>0</v>
      </c>
      <c r="AF136" s="24">
        <f>КМС!AF136+ИГС!AF136+МАКС!AF136</f>
        <v>0</v>
      </c>
      <c r="AG136" s="25">
        <f>КМС!AG136+ИГС!AG136+МАКС!AG136</f>
        <v>0</v>
      </c>
      <c r="AH136" s="24">
        <f>КМС!AH136+ИГС!AH136+МАКС!AH136</f>
        <v>0</v>
      </c>
      <c r="AI136" s="25">
        <f>КМС!AI136+ИГС!AI136+МАКС!AI136</f>
        <v>0</v>
      </c>
      <c r="AJ136" s="24">
        <f>КМС!AJ136+ИГС!AJ136+МАКС!AJ136</f>
        <v>0</v>
      </c>
      <c r="AK136" s="25">
        <f>КМС!AK136+ИГС!AK136+МАКС!AK136</f>
        <v>0</v>
      </c>
      <c r="AL136" s="24">
        <f>КМС!AL136+ИГС!AL136+МАКС!AL136</f>
        <v>0</v>
      </c>
      <c r="AM136" s="25">
        <f>КМС!AM136+ИГС!AM136+МАКС!AM136</f>
        <v>0</v>
      </c>
      <c r="AN136" s="24">
        <f>КМС!AN136+ИГС!AN136+МАКС!AN136</f>
        <v>0</v>
      </c>
      <c r="AO136" s="25">
        <f>КМС!AO136+ИГС!AO136+МАКС!AO136</f>
        <v>0</v>
      </c>
      <c r="AP136" s="24">
        <f>КМС!AP136+ИГС!AP136+МАКС!AP136</f>
        <v>0</v>
      </c>
      <c r="AQ136" s="24">
        <f t="shared" si="113"/>
        <v>0</v>
      </c>
      <c r="AR136" s="24">
        <f t="shared" si="114"/>
        <v>0</v>
      </c>
      <c r="AS136" s="25">
        <f>КМС!AS136+ИГС!AS136+МАКС!AS136</f>
        <v>0</v>
      </c>
      <c r="AT136" s="24">
        <f>КМС!AT136+ИГС!AT136+МАКС!AT136</f>
        <v>0</v>
      </c>
      <c r="AU136" s="25">
        <f>КМС!AU136+ИГС!AU136+МАКС!AU136</f>
        <v>0</v>
      </c>
      <c r="AV136" s="24">
        <f>КМС!AV136+ИГС!AV136+МАКС!AV136</f>
        <v>0</v>
      </c>
      <c r="AW136" s="25">
        <f>КМС!AW136+ИГС!AW136+МАКС!AW136</f>
        <v>0</v>
      </c>
      <c r="AX136" s="24">
        <f>КМС!AX136+ИГС!AX136+МАКС!AX136</f>
        <v>0</v>
      </c>
      <c r="AY136" s="25">
        <f>КМС!AY136+ИГС!AY136+МАКС!AY136</f>
        <v>0</v>
      </c>
      <c r="AZ136" s="24">
        <f>КМС!AZ136+ИГС!AZ136+МАКС!AZ136</f>
        <v>0</v>
      </c>
      <c r="BA136" s="25">
        <f>КМС!BA136+ИГС!BA136+МАКС!BA136</f>
        <v>0</v>
      </c>
      <c r="BB136" s="24">
        <f>КМС!BB136+ИГС!BB136+МАКС!BB136</f>
        <v>0</v>
      </c>
      <c r="BC136" s="25">
        <f>КМС!BC136+ИГС!BC136+МАКС!BC136</f>
        <v>0</v>
      </c>
      <c r="BD136" s="24">
        <f>КМС!BD136+ИГС!BD136+МАКС!BD136</f>
        <v>0</v>
      </c>
      <c r="BE136" s="25">
        <f>КМС!BE136+ИГС!BE136+МАКС!BE136</f>
        <v>0</v>
      </c>
      <c r="BF136" s="24">
        <f>КМС!BF136+ИГС!BF136+МАКС!BF136</f>
        <v>0</v>
      </c>
      <c r="BG136" s="25">
        <f>КМС!BG136+ИГС!BG136+МАКС!BG136</f>
        <v>0</v>
      </c>
      <c r="BH136" s="24">
        <f>КМС!BH136+ИГС!BH136+МАКС!BH136</f>
        <v>0</v>
      </c>
      <c r="BI136" s="24">
        <f t="shared" si="115"/>
        <v>0</v>
      </c>
      <c r="BJ136" s="24">
        <f t="shared" si="116"/>
        <v>0</v>
      </c>
      <c r="BK136" s="25">
        <f>КМС!BK136+ИГС!BK136+МАКС!BK136</f>
        <v>0</v>
      </c>
      <c r="BL136" s="24">
        <f>КМС!BL136+ИГС!BL136+МАКС!BL136</f>
        <v>0</v>
      </c>
      <c r="BM136" s="25">
        <f>КМС!BM136+ИГС!BM136+МАКС!BM136</f>
        <v>0</v>
      </c>
      <c r="BN136" s="24">
        <f>КМС!BN136+ИГС!BN136+МАКС!BN136</f>
        <v>0</v>
      </c>
      <c r="BO136" s="25">
        <f>КМС!BO136+ИГС!BO136+МАКС!BO136</f>
        <v>0</v>
      </c>
      <c r="BP136" s="24">
        <f>КМС!BP136+ИГС!BP136+МАКС!BP136</f>
        <v>0</v>
      </c>
      <c r="BQ136" s="25">
        <f>КМС!BQ136+ИГС!BQ136+МАКС!BQ136</f>
        <v>0</v>
      </c>
      <c r="BR136" s="24">
        <f>КМС!BR136+ИГС!BR136+МАКС!BR136</f>
        <v>0</v>
      </c>
      <c r="BS136" s="25">
        <f>КМС!BS136+ИГС!BS136+МАКС!BS136</f>
        <v>0</v>
      </c>
      <c r="BT136" s="24">
        <f>КМС!BT136+ИГС!BT136+МАКС!BT136</f>
        <v>0</v>
      </c>
      <c r="BU136" s="25">
        <f>КМС!BU136+ИГС!BU136+МАКС!BU136</f>
        <v>0</v>
      </c>
      <c r="BV136" s="24">
        <f>КМС!BV136+ИГС!BV136+МАКС!BV136</f>
        <v>0</v>
      </c>
      <c r="BW136" s="25">
        <f>КМС!BW136+ИГС!BW136+МАКС!BW136</f>
        <v>0</v>
      </c>
      <c r="BX136" s="24">
        <f>КМС!BX136+ИГС!BX136+МАКС!BX136</f>
        <v>0</v>
      </c>
      <c r="BY136" s="25">
        <f>КМС!BY136+ИГС!BY136+МАКС!BY136</f>
        <v>0</v>
      </c>
      <c r="BZ136" s="24">
        <f>КМС!BZ136+ИГС!BZ136+МАКС!BZ136</f>
        <v>0</v>
      </c>
      <c r="CA136" s="24">
        <f t="shared" si="117"/>
        <v>0</v>
      </c>
      <c r="CB136" s="24">
        <f t="shared" si="118"/>
        <v>0</v>
      </c>
      <c r="CC136" s="25">
        <f>КМС!CC136+ИГС!CC136+МАКС!CC136</f>
        <v>0</v>
      </c>
      <c r="CD136" s="24">
        <f>КМС!CD136+ИГС!CD136+МАКС!CD136</f>
        <v>0</v>
      </c>
      <c r="CE136" s="25">
        <f>КМС!CE136+ИГС!CE136+МАКС!CE136</f>
        <v>0</v>
      </c>
      <c r="CF136" s="24">
        <f>КМС!CF136+ИГС!CF136+МАКС!CF136</f>
        <v>0</v>
      </c>
      <c r="CG136" s="25">
        <f>КМС!CG136+ИГС!CG136+МАКС!CG136</f>
        <v>0</v>
      </c>
      <c r="CH136" s="24">
        <f>КМС!CH136+ИГС!CH136+МАКС!CH136</f>
        <v>0</v>
      </c>
      <c r="CI136" s="25">
        <f>КМС!CI136+ИГС!CI136+МАКС!CI136</f>
        <v>0</v>
      </c>
      <c r="CJ136" s="24">
        <f>КМС!CJ136+ИГС!CJ136+МАКС!CJ136</f>
        <v>0</v>
      </c>
      <c r="CK136" s="25">
        <f>КМС!CK136+ИГС!CK136+МАКС!CK136</f>
        <v>0</v>
      </c>
      <c r="CL136" s="24">
        <f>КМС!CL136+ИГС!CL136+МАКС!CL136</f>
        <v>0</v>
      </c>
      <c r="CM136" s="25">
        <f>КМС!CM136+ИГС!CM136+МАКС!CM136</f>
        <v>0</v>
      </c>
      <c r="CN136" s="24">
        <f>КМС!CN136+ИГС!CN136+МАКС!CN136</f>
        <v>0</v>
      </c>
      <c r="CO136" s="25">
        <f>КМС!CO136+ИГС!CO136+МАКС!CO136</f>
        <v>0</v>
      </c>
      <c r="CP136" s="24">
        <f>КМС!CP136+ИГС!CP136+МАКС!CP136</f>
        <v>0</v>
      </c>
      <c r="CQ136" s="25">
        <f>КМС!CQ136+ИГС!CQ136+МАКС!CQ136</f>
        <v>0</v>
      </c>
      <c r="CR136" s="24">
        <f>КМС!CR136+ИГС!CR136+МАКС!CR136</f>
        <v>0</v>
      </c>
    </row>
    <row r="137" spans="1:96" s="96" customFormat="1" ht="25.5" x14ac:dyDescent="0.2">
      <c r="A137" s="15">
        <v>108</v>
      </c>
      <c r="B137" s="8" t="s">
        <v>115</v>
      </c>
      <c r="C137" s="28"/>
      <c r="D137" s="29"/>
      <c r="E137" s="30"/>
      <c r="F137" s="31"/>
      <c r="G137" s="24">
        <f t="shared" si="94"/>
        <v>13256576.800000001</v>
      </c>
      <c r="H137" s="24">
        <f t="shared" si="95"/>
        <v>10470505.119999999</v>
      </c>
      <c r="I137" s="25">
        <f t="shared" si="119"/>
        <v>16020</v>
      </c>
      <c r="J137" s="24">
        <f t="shared" si="96"/>
        <v>4935210.0199999996</v>
      </c>
      <c r="K137" s="25">
        <f t="shared" si="97"/>
        <v>513</v>
      </c>
      <c r="L137" s="24">
        <f t="shared" si="98"/>
        <v>333418.43</v>
      </c>
      <c r="M137" s="25">
        <f t="shared" si="99"/>
        <v>8118</v>
      </c>
      <c r="N137" s="24">
        <f t="shared" si="100"/>
        <v>5201876.67</v>
      </c>
      <c r="O137" s="25">
        <f t="shared" si="101"/>
        <v>0</v>
      </c>
      <c r="P137" s="24">
        <f t="shared" si="102"/>
        <v>0</v>
      </c>
      <c r="Q137" s="25">
        <f t="shared" si="103"/>
        <v>0</v>
      </c>
      <c r="R137" s="24">
        <f t="shared" si="104"/>
        <v>0</v>
      </c>
      <c r="S137" s="25">
        <f t="shared" si="105"/>
        <v>0</v>
      </c>
      <c r="T137" s="24">
        <f t="shared" si="106"/>
        <v>0</v>
      </c>
      <c r="U137" s="25">
        <f t="shared" si="107"/>
        <v>0</v>
      </c>
      <c r="V137" s="24">
        <f t="shared" si="108"/>
        <v>0</v>
      </c>
      <c r="W137" s="25">
        <f t="shared" si="109"/>
        <v>2575</v>
      </c>
      <c r="X137" s="24">
        <f t="shared" si="110"/>
        <v>2786071.68</v>
      </c>
      <c r="Y137" s="24">
        <f t="shared" si="111"/>
        <v>3439911.26</v>
      </c>
      <c r="Z137" s="24">
        <f t="shared" si="112"/>
        <v>2743393.34</v>
      </c>
      <c r="AA137" s="25">
        <f>КМС!AA137+ИГС!AA137+МАКС!AA137</f>
        <v>4803</v>
      </c>
      <c r="AB137" s="24">
        <f>КМС!AB137+ИГС!AB137+МАКС!AB137</f>
        <v>1277706.32</v>
      </c>
      <c r="AC137" s="25">
        <f>КМС!AC137+ИГС!AC137+МАКС!AC137</f>
        <v>155</v>
      </c>
      <c r="AD137" s="24">
        <f>КМС!AD137+ИГС!AD137+МАКС!AD137</f>
        <v>100025.53</v>
      </c>
      <c r="AE137" s="25">
        <f>КМС!AE137+ИГС!AE137+МАКС!AE137</f>
        <v>2435</v>
      </c>
      <c r="AF137" s="24">
        <f>КМС!AF137+ИГС!AF137+МАКС!AF137</f>
        <v>1365661.49</v>
      </c>
      <c r="AG137" s="25">
        <f>КМС!AG137+ИГС!AG137+МАКС!AG137</f>
        <v>0</v>
      </c>
      <c r="AH137" s="24">
        <f>КМС!AH137+ИГС!AH137+МАКС!AH137</f>
        <v>0</v>
      </c>
      <c r="AI137" s="25">
        <f>КМС!AI137+ИГС!AI137+МАКС!AI137</f>
        <v>0</v>
      </c>
      <c r="AJ137" s="24">
        <f>КМС!AJ137+ИГС!AJ137+МАКС!AJ137</f>
        <v>0</v>
      </c>
      <c r="AK137" s="25">
        <f>КМС!AK137+ИГС!AK137+МАКС!AK137</f>
        <v>0</v>
      </c>
      <c r="AL137" s="24">
        <f>КМС!AL137+ИГС!AL137+МАКС!AL137</f>
        <v>0</v>
      </c>
      <c r="AM137" s="25">
        <f>КМС!AM137+ИГС!AM137+МАКС!AM137</f>
        <v>0</v>
      </c>
      <c r="AN137" s="24">
        <f>КМС!AN137+ИГС!AN137+МАКС!AN137</f>
        <v>0</v>
      </c>
      <c r="AO137" s="25">
        <f>КМС!AO137+ИГС!AO137+МАКС!AO137</f>
        <v>644</v>
      </c>
      <c r="AP137" s="24">
        <f>КМС!AP137+ИГС!AP137+МАКС!AP137</f>
        <v>696517.92</v>
      </c>
      <c r="AQ137" s="24">
        <f t="shared" si="113"/>
        <v>3188377.13</v>
      </c>
      <c r="AR137" s="24">
        <f t="shared" si="114"/>
        <v>2491859.21</v>
      </c>
      <c r="AS137" s="25">
        <f>КМС!AS137+ИГС!AS137+МАКС!AS137</f>
        <v>3204</v>
      </c>
      <c r="AT137" s="24">
        <f>КМС!AT137+ИГС!AT137+МАКС!AT137</f>
        <v>1189898.68</v>
      </c>
      <c r="AU137" s="25">
        <f>КМС!AU137+ИГС!AU137+МАКС!AU137</f>
        <v>103</v>
      </c>
      <c r="AV137" s="24">
        <f>КМС!AV137+ИГС!AV137+МАКС!AV137</f>
        <v>66683.679999999993</v>
      </c>
      <c r="AW137" s="25">
        <f>КМС!AW137+ИГС!AW137+МАКС!AW137</f>
        <v>1624</v>
      </c>
      <c r="AX137" s="24">
        <f>КМС!AX137+ИГС!AX137+МАКС!AX137</f>
        <v>1235276.8500000001</v>
      </c>
      <c r="AY137" s="25">
        <f>КМС!AY137+ИГС!AY137+МАКС!AY137</f>
        <v>0</v>
      </c>
      <c r="AZ137" s="24">
        <f>КМС!AZ137+ИГС!AZ137+МАКС!AZ137</f>
        <v>0</v>
      </c>
      <c r="BA137" s="25">
        <f>КМС!BA137+ИГС!BA137+МАКС!BA137</f>
        <v>0</v>
      </c>
      <c r="BB137" s="24">
        <f>КМС!BB137+ИГС!BB137+МАКС!BB137</f>
        <v>0</v>
      </c>
      <c r="BC137" s="25">
        <f>КМС!BC137+ИГС!BC137+МАКС!BC137</f>
        <v>0</v>
      </c>
      <c r="BD137" s="24">
        <f>КМС!BD137+ИГС!BD137+МАКС!BD137</f>
        <v>0</v>
      </c>
      <c r="BE137" s="25">
        <f>КМС!BE137+ИГС!BE137+МАКС!BE137</f>
        <v>0</v>
      </c>
      <c r="BF137" s="24">
        <f>КМС!BF137+ИГС!BF137+МАКС!BF137</f>
        <v>0</v>
      </c>
      <c r="BG137" s="25">
        <f>КМС!BG137+ИГС!BG137+МАКС!BG137</f>
        <v>644</v>
      </c>
      <c r="BH137" s="24">
        <f>КМС!BH137+ИГС!BH137+МАКС!BH137</f>
        <v>696517.92</v>
      </c>
      <c r="BI137" s="24">
        <f t="shared" si="115"/>
        <v>3188377.13</v>
      </c>
      <c r="BJ137" s="24">
        <f t="shared" si="116"/>
        <v>2491859.21</v>
      </c>
      <c r="BK137" s="25">
        <f>КМС!BK137+ИГС!BK137+МАКС!BK137</f>
        <v>3204</v>
      </c>
      <c r="BL137" s="24">
        <f>КМС!BL137+ИГС!BL137+МАКС!BL137</f>
        <v>1189898.68</v>
      </c>
      <c r="BM137" s="25">
        <f>КМС!BM137+ИГС!BM137+МАКС!BM137</f>
        <v>103</v>
      </c>
      <c r="BN137" s="24">
        <f>КМС!BN137+ИГС!BN137+МАКС!BN137</f>
        <v>66683.679999999993</v>
      </c>
      <c r="BO137" s="25">
        <f>КМС!BO137+ИГС!BO137+МАКС!BO137</f>
        <v>1624</v>
      </c>
      <c r="BP137" s="24">
        <f>КМС!BP137+ИГС!BP137+МАКС!BP137</f>
        <v>1235276.8500000001</v>
      </c>
      <c r="BQ137" s="25">
        <f>КМС!BQ137+ИГС!BQ137+МАКС!BQ137</f>
        <v>0</v>
      </c>
      <c r="BR137" s="24">
        <f>КМС!BR137+ИГС!BR137+МАКС!BR137</f>
        <v>0</v>
      </c>
      <c r="BS137" s="25">
        <f>КМС!BS137+ИГС!BS137+МАКС!BS137</f>
        <v>0</v>
      </c>
      <c r="BT137" s="24">
        <f>КМС!BT137+ИГС!BT137+МАКС!BT137</f>
        <v>0</v>
      </c>
      <c r="BU137" s="25">
        <f>КМС!BU137+ИГС!BU137+МАКС!BU137</f>
        <v>0</v>
      </c>
      <c r="BV137" s="24">
        <f>КМС!BV137+ИГС!BV137+МАКС!BV137</f>
        <v>0</v>
      </c>
      <c r="BW137" s="25">
        <f>КМС!BW137+ИГС!BW137+МАКС!BW137</f>
        <v>0</v>
      </c>
      <c r="BX137" s="24">
        <f>КМС!BX137+ИГС!BX137+МАКС!BX137</f>
        <v>0</v>
      </c>
      <c r="BY137" s="25">
        <f>КМС!BY137+ИГС!BY137+МАКС!BY137</f>
        <v>643</v>
      </c>
      <c r="BZ137" s="24">
        <f>КМС!BZ137+ИГС!BZ137+МАКС!BZ137</f>
        <v>696517.92</v>
      </c>
      <c r="CA137" s="24">
        <f t="shared" si="117"/>
        <v>3439911.28</v>
      </c>
      <c r="CB137" s="24">
        <f t="shared" si="118"/>
        <v>2743393.36</v>
      </c>
      <c r="CC137" s="25">
        <f>КМС!CC137+ИГС!CC137+МАКС!CC137</f>
        <v>4809</v>
      </c>
      <c r="CD137" s="24">
        <f>КМС!CD137+ИГС!CD137+МАКС!CD137</f>
        <v>1277706.3400000001</v>
      </c>
      <c r="CE137" s="25">
        <f>КМС!CE137+ИГС!CE137+МАКС!CE137</f>
        <v>152</v>
      </c>
      <c r="CF137" s="24">
        <f>КМС!CF137+ИГС!CF137+МАКС!CF137</f>
        <v>100025.54</v>
      </c>
      <c r="CG137" s="25">
        <f>КМС!CG137+ИГС!CG137+МАКС!CG137</f>
        <v>2435</v>
      </c>
      <c r="CH137" s="24">
        <f>КМС!CH137+ИГС!CH137+МАКС!CH137</f>
        <v>1365661.48</v>
      </c>
      <c r="CI137" s="25">
        <f>КМС!CI137+ИГС!CI137+МАКС!CI137</f>
        <v>0</v>
      </c>
      <c r="CJ137" s="24">
        <f>КМС!CJ137+ИГС!CJ137+МАКС!CJ137</f>
        <v>0</v>
      </c>
      <c r="CK137" s="25">
        <f>КМС!CK137+ИГС!CK137+МАКС!CK137</f>
        <v>0</v>
      </c>
      <c r="CL137" s="24">
        <f>КМС!CL137+ИГС!CL137+МАКС!CL137</f>
        <v>0</v>
      </c>
      <c r="CM137" s="25">
        <f>КМС!CM137+ИГС!CM137+МАКС!CM137</f>
        <v>0</v>
      </c>
      <c r="CN137" s="24">
        <f>КМС!CN137+ИГС!CN137+МАКС!CN137</f>
        <v>0</v>
      </c>
      <c r="CO137" s="25">
        <f>КМС!CO137+ИГС!CO137+МАКС!CO137</f>
        <v>0</v>
      </c>
      <c r="CP137" s="24">
        <f>КМС!CP137+ИГС!CP137+МАКС!CP137</f>
        <v>0</v>
      </c>
      <c r="CQ137" s="25">
        <f>КМС!CQ137+ИГС!CQ137+МАКС!CQ137</f>
        <v>644</v>
      </c>
      <c r="CR137" s="24">
        <f>КМС!CR137+ИГС!CR137+МАКС!CR137</f>
        <v>696517.92</v>
      </c>
    </row>
    <row r="138" spans="1:96" x14ac:dyDescent="0.25">
      <c r="A138" s="15">
        <v>109</v>
      </c>
      <c r="B138" s="8" t="s">
        <v>148</v>
      </c>
      <c r="C138" s="28">
        <v>330428</v>
      </c>
      <c r="D138" s="29" t="s">
        <v>124</v>
      </c>
      <c r="E138" s="29" t="s">
        <v>129</v>
      </c>
      <c r="F138" s="31" t="s">
        <v>125</v>
      </c>
      <c r="G138" s="24">
        <f t="shared" si="94"/>
        <v>0</v>
      </c>
      <c r="H138" s="24">
        <f t="shared" si="95"/>
        <v>0</v>
      </c>
      <c r="I138" s="25">
        <f t="shared" ref="I138:I157" si="121">AA138+AS138+BK138+CC138</f>
        <v>0</v>
      </c>
      <c r="J138" s="24">
        <f t="shared" si="96"/>
        <v>0</v>
      </c>
      <c r="K138" s="25">
        <f t="shared" si="97"/>
        <v>0</v>
      </c>
      <c r="L138" s="24">
        <f t="shared" si="98"/>
        <v>0</v>
      </c>
      <c r="M138" s="25">
        <f t="shared" si="99"/>
        <v>0</v>
      </c>
      <c r="N138" s="24">
        <f t="shared" si="100"/>
        <v>0</v>
      </c>
      <c r="O138" s="25">
        <f t="shared" si="101"/>
        <v>0</v>
      </c>
      <c r="P138" s="24">
        <f t="shared" si="102"/>
        <v>0</v>
      </c>
      <c r="Q138" s="25">
        <f t="shared" si="103"/>
        <v>0</v>
      </c>
      <c r="R138" s="24">
        <f t="shared" si="104"/>
        <v>0</v>
      </c>
      <c r="S138" s="25">
        <f t="shared" si="105"/>
        <v>0</v>
      </c>
      <c r="T138" s="24">
        <f t="shared" si="106"/>
        <v>0</v>
      </c>
      <c r="U138" s="25">
        <f t="shared" si="107"/>
        <v>0</v>
      </c>
      <c r="V138" s="24">
        <f t="shared" si="108"/>
        <v>0</v>
      </c>
      <c r="W138" s="25">
        <f t="shared" si="109"/>
        <v>0</v>
      </c>
      <c r="X138" s="24">
        <f t="shared" si="110"/>
        <v>0</v>
      </c>
      <c r="Y138" s="24">
        <f t="shared" si="111"/>
        <v>0</v>
      </c>
      <c r="Z138" s="24">
        <f t="shared" si="112"/>
        <v>0</v>
      </c>
      <c r="AA138" s="25">
        <f>КМС!AA138+ИГС!AA138+МАКС!AA138</f>
        <v>0</v>
      </c>
      <c r="AB138" s="24">
        <f>КМС!AB138+ИГС!AB138+МАКС!AB138</f>
        <v>0</v>
      </c>
      <c r="AC138" s="25">
        <f>КМС!AC138+ИГС!AC138+МАКС!AC138</f>
        <v>0</v>
      </c>
      <c r="AD138" s="24">
        <f>КМС!AD138+ИГС!AD138+МАКС!AD138</f>
        <v>0</v>
      </c>
      <c r="AE138" s="25">
        <f>КМС!AE138+ИГС!AE138+МАКС!AE138</f>
        <v>0</v>
      </c>
      <c r="AF138" s="24">
        <f>КМС!AF138+ИГС!AF138+МАКС!AF138</f>
        <v>0</v>
      </c>
      <c r="AG138" s="25">
        <f>КМС!AG138+ИГС!AG138+МАКС!AG138</f>
        <v>0</v>
      </c>
      <c r="AH138" s="24">
        <f>КМС!AH138+ИГС!AH138+МАКС!AH138</f>
        <v>0</v>
      </c>
      <c r="AI138" s="25">
        <f>КМС!AI138+ИГС!AI138+МАКС!AI138</f>
        <v>0</v>
      </c>
      <c r="AJ138" s="24">
        <f>КМС!AJ138+ИГС!AJ138+МАКС!AJ138</f>
        <v>0</v>
      </c>
      <c r="AK138" s="25">
        <f>КМС!AK138+ИГС!AK138+МАКС!AK138</f>
        <v>0</v>
      </c>
      <c r="AL138" s="24">
        <f>КМС!AL138+ИГС!AL138+МАКС!AL138</f>
        <v>0</v>
      </c>
      <c r="AM138" s="25">
        <f>КМС!AM138+ИГС!AM138+МАКС!AM138</f>
        <v>0</v>
      </c>
      <c r="AN138" s="24">
        <f>КМС!AN138+ИГС!AN138+МАКС!AN138</f>
        <v>0</v>
      </c>
      <c r="AO138" s="25">
        <f>КМС!AO138+ИГС!AO138+МАКС!AO138</f>
        <v>0</v>
      </c>
      <c r="AP138" s="24">
        <f>КМС!AP138+ИГС!AP138+МАКС!AP138</f>
        <v>0</v>
      </c>
      <c r="AQ138" s="24">
        <f t="shared" si="113"/>
        <v>0</v>
      </c>
      <c r="AR138" s="24">
        <f t="shared" si="114"/>
        <v>0</v>
      </c>
      <c r="AS138" s="25">
        <f>КМС!AS138+ИГС!AS138+МАКС!AS138</f>
        <v>0</v>
      </c>
      <c r="AT138" s="24">
        <f>КМС!AT138+ИГС!AT138+МАКС!AT138</f>
        <v>0</v>
      </c>
      <c r="AU138" s="25">
        <f>КМС!AU138+ИГС!AU138+МАКС!AU138</f>
        <v>0</v>
      </c>
      <c r="AV138" s="24">
        <f>КМС!AV138+ИГС!AV138+МАКС!AV138</f>
        <v>0</v>
      </c>
      <c r="AW138" s="25">
        <f>КМС!AW138+ИГС!AW138+МАКС!AW138</f>
        <v>0</v>
      </c>
      <c r="AX138" s="24">
        <f>КМС!AX138+ИГС!AX138+МАКС!AX138</f>
        <v>0</v>
      </c>
      <c r="AY138" s="25">
        <f>КМС!AY138+ИГС!AY138+МАКС!AY138</f>
        <v>0</v>
      </c>
      <c r="AZ138" s="24">
        <f>КМС!AZ138+ИГС!AZ138+МАКС!AZ138</f>
        <v>0</v>
      </c>
      <c r="BA138" s="25">
        <f>КМС!BA138+ИГС!BA138+МАКС!BA138</f>
        <v>0</v>
      </c>
      <c r="BB138" s="24">
        <f>КМС!BB138+ИГС!BB138+МАКС!BB138</f>
        <v>0</v>
      </c>
      <c r="BC138" s="25">
        <f>КМС!BC138+ИГС!BC138+МАКС!BC138</f>
        <v>0</v>
      </c>
      <c r="BD138" s="24">
        <f>КМС!BD138+ИГС!BD138+МАКС!BD138</f>
        <v>0</v>
      </c>
      <c r="BE138" s="25">
        <f>КМС!BE138+ИГС!BE138+МАКС!BE138</f>
        <v>0</v>
      </c>
      <c r="BF138" s="24">
        <f>КМС!BF138+ИГС!BF138+МАКС!BF138</f>
        <v>0</v>
      </c>
      <c r="BG138" s="25">
        <f>КМС!BG138+ИГС!BG138+МАКС!BG138</f>
        <v>0</v>
      </c>
      <c r="BH138" s="24">
        <f>КМС!BH138+ИГС!BH138+МАКС!BH138</f>
        <v>0</v>
      </c>
      <c r="BI138" s="24">
        <f t="shared" si="115"/>
        <v>0</v>
      </c>
      <c r="BJ138" s="24">
        <f t="shared" si="116"/>
        <v>0</v>
      </c>
      <c r="BK138" s="25">
        <f>КМС!BK138+ИГС!BK138+МАКС!BK138</f>
        <v>0</v>
      </c>
      <c r="BL138" s="24">
        <f>КМС!BL138+ИГС!BL138+МАКС!BL138</f>
        <v>0</v>
      </c>
      <c r="BM138" s="25">
        <f>КМС!BM138+ИГС!BM138+МАКС!BM138</f>
        <v>0</v>
      </c>
      <c r="BN138" s="24">
        <f>КМС!BN138+ИГС!BN138+МАКС!BN138</f>
        <v>0</v>
      </c>
      <c r="BO138" s="25">
        <f>КМС!BO138+ИГС!BO138+МАКС!BO138</f>
        <v>0</v>
      </c>
      <c r="BP138" s="24">
        <f>КМС!BP138+ИГС!BP138+МАКС!BP138</f>
        <v>0</v>
      </c>
      <c r="BQ138" s="25">
        <f>КМС!BQ138+ИГС!BQ138+МАКС!BQ138</f>
        <v>0</v>
      </c>
      <c r="BR138" s="24">
        <f>КМС!BR138+ИГС!BR138+МАКС!BR138</f>
        <v>0</v>
      </c>
      <c r="BS138" s="25">
        <f>КМС!BS138+ИГС!BS138+МАКС!BS138</f>
        <v>0</v>
      </c>
      <c r="BT138" s="24">
        <f>КМС!BT138+ИГС!BT138+МАКС!BT138</f>
        <v>0</v>
      </c>
      <c r="BU138" s="25">
        <f>КМС!BU138+ИГС!BU138+МАКС!BU138</f>
        <v>0</v>
      </c>
      <c r="BV138" s="24">
        <f>КМС!BV138+ИГС!BV138+МАКС!BV138</f>
        <v>0</v>
      </c>
      <c r="BW138" s="25">
        <f>КМС!BW138+ИГС!BW138+МАКС!BW138</f>
        <v>0</v>
      </c>
      <c r="BX138" s="24">
        <f>КМС!BX138+ИГС!BX138+МАКС!BX138</f>
        <v>0</v>
      </c>
      <c r="BY138" s="25">
        <f>КМС!BY138+ИГС!BY138+МАКС!BY138</f>
        <v>0</v>
      </c>
      <c r="BZ138" s="24">
        <f>КМС!BZ138+ИГС!BZ138+МАКС!BZ138</f>
        <v>0</v>
      </c>
      <c r="CA138" s="24">
        <f t="shared" si="117"/>
        <v>0</v>
      </c>
      <c r="CB138" s="24">
        <f t="shared" si="118"/>
        <v>0</v>
      </c>
      <c r="CC138" s="25">
        <f>КМС!CC138+ИГС!CC138+МАКС!CC138</f>
        <v>0</v>
      </c>
      <c r="CD138" s="24">
        <f>КМС!CD138+ИГС!CD138+МАКС!CD138</f>
        <v>0</v>
      </c>
      <c r="CE138" s="25">
        <f>КМС!CE138+ИГС!CE138+МАКС!CE138</f>
        <v>0</v>
      </c>
      <c r="CF138" s="24">
        <f>КМС!CF138+ИГС!CF138+МАКС!CF138</f>
        <v>0</v>
      </c>
      <c r="CG138" s="25">
        <f>КМС!CG138+ИГС!CG138+МАКС!CG138</f>
        <v>0</v>
      </c>
      <c r="CH138" s="24">
        <f>КМС!CH138+ИГС!CH138+МАКС!CH138</f>
        <v>0</v>
      </c>
      <c r="CI138" s="25">
        <f>КМС!CI138+ИГС!CI138+МАКС!CI138</f>
        <v>0</v>
      </c>
      <c r="CJ138" s="24">
        <f>КМС!CJ138+ИГС!CJ138+МАКС!CJ138</f>
        <v>0</v>
      </c>
      <c r="CK138" s="25">
        <f>КМС!CK138+ИГС!CK138+МАКС!CK138</f>
        <v>0</v>
      </c>
      <c r="CL138" s="24">
        <f>КМС!CL138+ИГС!CL138+МАКС!CL138</f>
        <v>0</v>
      </c>
      <c r="CM138" s="25">
        <f>КМС!CM138+ИГС!CM138+МАКС!CM138</f>
        <v>0</v>
      </c>
      <c r="CN138" s="24">
        <f>КМС!CN138+ИГС!CN138+МАКС!CN138</f>
        <v>0</v>
      </c>
      <c r="CO138" s="25">
        <f>КМС!CO138+ИГС!CO138+МАКС!CO138</f>
        <v>0</v>
      </c>
      <c r="CP138" s="24">
        <f>КМС!CP138+ИГС!CP138+МАКС!CP138</f>
        <v>0</v>
      </c>
      <c r="CQ138" s="25">
        <f>КМС!CQ138+ИГС!CQ138+МАКС!CQ138</f>
        <v>0</v>
      </c>
      <c r="CR138" s="24">
        <f>КМС!CR138+ИГС!CR138+МАКС!CR138</f>
        <v>0</v>
      </c>
    </row>
    <row r="139" spans="1:96" x14ac:dyDescent="0.25">
      <c r="A139" s="15">
        <v>110</v>
      </c>
      <c r="B139" s="8" t="s">
        <v>290</v>
      </c>
      <c r="C139" s="28"/>
      <c r="D139" s="29"/>
      <c r="E139" s="30" t="s">
        <v>129</v>
      </c>
      <c r="F139" s="31"/>
      <c r="G139" s="24">
        <f t="shared" ref="G139:G157" si="122">H139+P139+R139+X139</f>
        <v>1084304.31</v>
      </c>
      <c r="H139" s="24">
        <f t="shared" ref="H139:H157" si="123">J139+L139+N139</f>
        <v>0</v>
      </c>
      <c r="I139" s="25">
        <f t="shared" si="121"/>
        <v>0</v>
      </c>
      <c r="J139" s="24">
        <f t="shared" ref="J139:J157" si="124">AB139+AT139+BL139+CD139</f>
        <v>0</v>
      </c>
      <c r="K139" s="25">
        <f t="shared" ref="K139:K157" si="125">AC139+AU139+BM139+CE139</f>
        <v>0</v>
      </c>
      <c r="L139" s="24">
        <f t="shared" ref="L139:L157" si="126">AD139+AV139+BN139+CF139</f>
        <v>0</v>
      </c>
      <c r="M139" s="25">
        <f t="shared" ref="M139:M157" si="127">AE139+AW139+BO139+CG139</f>
        <v>0</v>
      </c>
      <c r="N139" s="24">
        <f t="shared" ref="N139:N157" si="128">AF139+AX139+BP139+CH139</f>
        <v>0</v>
      </c>
      <c r="O139" s="25">
        <f t="shared" ref="O139:O157" si="129">AG139+AY139+BQ139+CI139</f>
        <v>30</v>
      </c>
      <c r="P139" s="24">
        <f t="shared" ref="P139:P157" si="130">AH139+AZ139+BR139+CJ139</f>
        <v>512270.37</v>
      </c>
      <c r="Q139" s="25">
        <f t="shared" ref="Q139:Q157" si="131">AI139+BA139+BS139+CK139</f>
        <v>30</v>
      </c>
      <c r="R139" s="24">
        <f t="shared" ref="R139:R157" si="132">AJ139+BB139+BT139+CL139</f>
        <v>572033.93999999994</v>
      </c>
      <c r="S139" s="25">
        <f t="shared" ref="S139:S157" si="133">AK139+BC139+BU139+CM139</f>
        <v>0</v>
      </c>
      <c r="T139" s="24">
        <f t="shared" ref="T139:T157" si="134">AL139+BD139+BV139+CN139</f>
        <v>0</v>
      </c>
      <c r="U139" s="25">
        <f t="shared" ref="U139:U157" si="135">AM139+BE139+BW139+CO139</f>
        <v>0</v>
      </c>
      <c r="V139" s="24">
        <f t="shared" ref="V139:V157" si="136">AN139+BF139+BX139+CP139</f>
        <v>0</v>
      </c>
      <c r="W139" s="25">
        <f t="shared" ref="W139:W157" si="137">AO139+BG139+BY139+CQ139</f>
        <v>0</v>
      </c>
      <c r="X139" s="24">
        <f t="shared" ref="X139:X157" si="138">AP139+BH139+BZ139+CR139</f>
        <v>0</v>
      </c>
      <c r="Y139" s="24">
        <f t="shared" ref="Y139:Y157" si="139">Z139+AH139+AJ139+AP139</f>
        <v>325291.28999999998</v>
      </c>
      <c r="Z139" s="24">
        <f t="shared" ref="Z139:Z157" si="140">AB139+AD139+AF139</f>
        <v>0</v>
      </c>
      <c r="AA139" s="25">
        <f>КМС!AA139+ИГС!AA139+МАКС!AA139</f>
        <v>0</v>
      </c>
      <c r="AB139" s="24">
        <f>КМС!AB139+ИГС!AB139+МАКС!AB139</f>
        <v>0</v>
      </c>
      <c r="AC139" s="25">
        <f>КМС!AC139+ИГС!AC139+МАКС!AC139</f>
        <v>0</v>
      </c>
      <c r="AD139" s="24">
        <f>КМС!AD139+ИГС!AD139+МАКС!AD139</f>
        <v>0</v>
      </c>
      <c r="AE139" s="25">
        <f>КМС!AE139+ИГС!AE139+МАКС!AE139</f>
        <v>0</v>
      </c>
      <c r="AF139" s="24">
        <f>КМС!AF139+ИГС!AF139+МАКС!AF139</f>
        <v>0</v>
      </c>
      <c r="AG139" s="25">
        <f>КМС!AG139+ИГС!AG139+МАКС!AG139</f>
        <v>8</v>
      </c>
      <c r="AH139" s="24">
        <f>КМС!AH139+ИГС!AH139+МАКС!AH139</f>
        <v>153681.10999999999</v>
      </c>
      <c r="AI139" s="25">
        <f>КМС!AI139+ИГС!AI139+МАКС!AI139</f>
        <v>8</v>
      </c>
      <c r="AJ139" s="24">
        <f>КМС!AJ139+ИГС!AJ139+МАКС!AJ139</f>
        <v>171610.18</v>
      </c>
      <c r="AK139" s="25">
        <f>КМС!AK139+ИГС!AK139+МАКС!AK139</f>
        <v>0</v>
      </c>
      <c r="AL139" s="24">
        <f>КМС!AL139+ИГС!AL139+МАКС!AL139</f>
        <v>0</v>
      </c>
      <c r="AM139" s="25">
        <f>КМС!AM139+ИГС!AM139+МАКС!AM139</f>
        <v>0</v>
      </c>
      <c r="AN139" s="24">
        <f>КМС!AN139+ИГС!AN139+МАКС!AN139</f>
        <v>0</v>
      </c>
      <c r="AO139" s="25">
        <f>КМС!AO139+ИГС!AO139+МАКС!AO139</f>
        <v>0</v>
      </c>
      <c r="AP139" s="24">
        <f>КМС!AP139+ИГС!AP139+МАКС!AP139</f>
        <v>0</v>
      </c>
      <c r="AQ139" s="24">
        <f t="shared" ref="AQ139:AQ157" si="141">AR139+AZ139+BB139+BH139</f>
        <v>216860.86</v>
      </c>
      <c r="AR139" s="24">
        <f t="shared" ref="AR139:AR157" si="142">AT139+AV139+AX139</f>
        <v>0</v>
      </c>
      <c r="AS139" s="25">
        <f>КМС!AS139+ИГС!AS139+МАКС!AS139</f>
        <v>0</v>
      </c>
      <c r="AT139" s="24">
        <f>КМС!AT139+ИГС!AT139+МАКС!AT139</f>
        <v>0</v>
      </c>
      <c r="AU139" s="25">
        <f>КМС!AU139+ИГС!AU139+МАКС!AU139</f>
        <v>0</v>
      </c>
      <c r="AV139" s="24">
        <f>КМС!AV139+ИГС!AV139+МАКС!AV139</f>
        <v>0</v>
      </c>
      <c r="AW139" s="25">
        <f>КМС!AW139+ИГС!AW139+МАКС!AW139</f>
        <v>0</v>
      </c>
      <c r="AX139" s="24">
        <f>КМС!AX139+ИГС!AX139+МАКС!AX139</f>
        <v>0</v>
      </c>
      <c r="AY139" s="25">
        <f>КМС!AY139+ИГС!AY139+МАКС!AY139</f>
        <v>7</v>
      </c>
      <c r="AZ139" s="24">
        <f>КМС!AZ139+ИГС!AZ139+МАКС!AZ139</f>
        <v>102454.07</v>
      </c>
      <c r="BA139" s="25">
        <f>КМС!BA139+ИГС!BA139+МАКС!BA139</f>
        <v>7</v>
      </c>
      <c r="BB139" s="24">
        <f>КМС!BB139+ИГС!BB139+МАКС!BB139</f>
        <v>114406.79</v>
      </c>
      <c r="BC139" s="25">
        <f>КМС!BC139+ИГС!BC139+МАКС!BC139</f>
        <v>0</v>
      </c>
      <c r="BD139" s="24">
        <f>КМС!BD139+ИГС!BD139+МАКС!BD139</f>
        <v>0</v>
      </c>
      <c r="BE139" s="25">
        <f>КМС!BE139+ИГС!BE139+МАКС!BE139</f>
        <v>0</v>
      </c>
      <c r="BF139" s="24">
        <f>КМС!BF139+ИГС!BF139+МАКС!BF139</f>
        <v>0</v>
      </c>
      <c r="BG139" s="25">
        <f>КМС!BG139+ИГС!BG139+МАКС!BG139</f>
        <v>0</v>
      </c>
      <c r="BH139" s="24">
        <f>КМС!BH139+ИГС!BH139+МАКС!BH139</f>
        <v>0</v>
      </c>
      <c r="BI139" s="24">
        <f t="shared" ref="BI139:BI157" si="143">BJ139+BR139+BT139+BZ139</f>
        <v>216860.86</v>
      </c>
      <c r="BJ139" s="24">
        <f t="shared" ref="BJ139:BJ157" si="144">BL139+BN139+BP139</f>
        <v>0</v>
      </c>
      <c r="BK139" s="25">
        <f>КМС!BK139+ИГС!BK139+МАКС!BK139</f>
        <v>0</v>
      </c>
      <c r="BL139" s="24">
        <f>КМС!BL139+ИГС!BL139+МАКС!BL139</f>
        <v>0</v>
      </c>
      <c r="BM139" s="25">
        <f>КМС!BM139+ИГС!BM139+МАКС!BM139</f>
        <v>0</v>
      </c>
      <c r="BN139" s="24">
        <f>КМС!BN139+ИГС!BN139+МАКС!BN139</f>
        <v>0</v>
      </c>
      <c r="BO139" s="25">
        <f>КМС!BO139+ИГС!BO139+МАКС!BO139</f>
        <v>0</v>
      </c>
      <c r="BP139" s="24">
        <f>КМС!BP139+ИГС!BP139+МАКС!BP139</f>
        <v>0</v>
      </c>
      <c r="BQ139" s="25">
        <f>КМС!BQ139+ИГС!BQ139+МАКС!BQ139</f>
        <v>7</v>
      </c>
      <c r="BR139" s="24">
        <f>КМС!BR139+ИГС!BR139+МАКС!BR139</f>
        <v>102454.07</v>
      </c>
      <c r="BS139" s="25">
        <f>КМС!BS139+ИГС!BS139+МАКС!BS139</f>
        <v>7</v>
      </c>
      <c r="BT139" s="24">
        <f>КМС!BT139+ИГС!BT139+МАКС!BT139</f>
        <v>114406.79</v>
      </c>
      <c r="BU139" s="25">
        <f>КМС!BU139+ИГС!BU139+МАКС!BU139</f>
        <v>0</v>
      </c>
      <c r="BV139" s="24">
        <f>КМС!BV139+ИГС!BV139+МАКС!BV139</f>
        <v>0</v>
      </c>
      <c r="BW139" s="25">
        <f>КМС!BW139+ИГС!BW139+МАКС!BW139</f>
        <v>0</v>
      </c>
      <c r="BX139" s="24">
        <f>КМС!BX139+ИГС!BX139+МАКС!BX139</f>
        <v>0</v>
      </c>
      <c r="BY139" s="25">
        <f>КМС!BY139+ИГС!BY139+МАКС!BY139</f>
        <v>0</v>
      </c>
      <c r="BZ139" s="24">
        <f>КМС!BZ139+ИГС!BZ139+МАКС!BZ139</f>
        <v>0</v>
      </c>
      <c r="CA139" s="24">
        <f t="shared" ref="CA139:CA157" si="145">CB139+CJ139+CL139+CR139</f>
        <v>325291.3</v>
      </c>
      <c r="CB139" s="24">
        <f t="shared" ref="CB139:CB157" si="146">CD139+CF139+CH139</f>
        <v>0</v>
      </c>
      <c r="CC139" s="25">
        <f>КМС!CC139+ИГС!CC139+МАКС!CC139</f>
        <v>0</v>
      </c>
      <c r="CD139" s="24">
        <f>КМС!CD139+ИГС!CD139+МАКС!CD139</f>
        <v>0</v>
      </c>
      <c r="CE139" s="25">
        <f>КМС!CE139+ИГС!CE139+МАКС!CE139</f>
        <v>0</v>
      </c>
      <c r="CF139" s="24">
        <f>КМС!CF139+ИГС!CF139+МАКС!CF139</f>
        <v>0</v>
      </c>
      <c r="CG139" s="25">
        <f>КМС!CG139+ИГС!CG139+МАКС!CG139</f>
        <v>0</v>
      </c>
      <c r="CH139" s="24">
        <f>КМС!CH139+ИГС!CH139+МАКС!CH139</f>
        <v>0</v>
      </c>
      <c r="CI139" s="25">
        <f>КМС!CI139+ИГС!CI139+МАКС!CI139</f>
        <v>8</v>
      </c>
      <c r="CJ139" s="24">
        <f>КМС!CJ139+ИГС!CJ139+МАКС!CJ139</f>
        <v>153681.12</v>
      </c>
      <c r="CK139" s="25">
        <f>КМС!CK139+ИГС!CK139+МАКС!CK139</f>
        <v>8</v>
      </c>
      <c r="CL139" s="24">
        <f>КМС!CL139+ИГС!CL139+МАКС!CL139</f>
        <v>171610.18</v>
      </c>
      <c r="CM139" s="25">
        <f>КМС!CM139+ИГС!CM139+МАКС!CM139</f>
        <v>0</v>
      </c>
      <c r="CN139" s="24">
        <f>КМС!CN139+ИГС!CN139+МАКС!CN139</f>
        <v>0</v>
      </c>
      <c r="CO139" s="25">
        <f>КМС!CO139+ИГС!CO139+МАКС!CO139</f>
        <v>0</v>
      </c>
      <c r="CP139" s="24">
        <f>КМС!CP139+ИГС!CP139+МАКС!CP139</f>
        <v>0</v>
      </c>
      <c r="CQ139" s="25">
        <f>КМС!CQ139+ИГС!CQ139+МАКС!CQ139</f>
        <v>0</v>
      </c>
      <c r="CR139" s="24">
        <f>КМС!CR139+ИГС!CR139+МАКС!CR139</f>
        <v>0</v>
      </c>
    </row>
    <row r="140" spans="1:96" x14ac:dyDescent="0.25">
      <c r="A140" s="6"/>
      <c r="B140" s="13" t="s">
        <v>291</v>
      </c>
      <c r="C140" s="28">
        <v>330370</v>
      </c>
      <c r="D140" s="29" t="s">
        <v>146</v>
      </c>
      <c r="E140" s="29" t="s">
        <v>129</v>
      </c>
      <c r="F140" s="31" t="s">
        <v>147</v>
      </c>
      <c r="G140" s="24">
        <f t="shared" si="122"/>
        <v>0</v>
      </c>
      <c r="H140" s="24">
        <f t="shared" si="123"/>
        <v>0</v>
      </c>
      <c r="I140" s="25">
        <f t="shared" si="121"/>
        <v>0</v>
      </c>
      <c r="J140" s="24">
        <f t="shared" si="124"/>
        <v>0</v>
      </c>
      <c r="K140" s="25">
        <f t="shared" si="125"/>
        <v>0</v>
      </c>
      <c r="L140" s="24">
        <f t="shared" si="126"/>
        <v>0</v>
      </c>
      <c r="M140" s="25">
        <f t="shared" si="127"/>
        <v>0</v>
      </c>
      <c r="N140" s="24">
        <f t="shared" si="128"/>
        <v>0</v>
      </c>
      <c r="O140" s="25">
        <f t="shared" si="129"/>
        <v>0</v>
      </c>
      <c r="P140" s="24">
        <f t="shared" si="130"/>
        <v>0</v>
      </c>
      <c r="Q140" s="25">
        <f t="shared" si="131"/>
        <v>0</v>
      </c>
      <c r="R140" s="24">
        <f t="shared" si="132"/>
        <v>0</v>
      </c>
      <c r="S140" s="25">
        <f t="shared" si="133"/>
        <v>0</v>
      </c>
      <c r="T140" s="24">
        <f t="shared" si="134"/>
        <v>0</v>
      </c>
      <c r="U140" s="25">
        <f t="shared" si="135"/>
        <v>0</v>
      </c>
      <c r="V140" s="24">
        <f t="shared" si="136"/>
        <v>0</v>
      </c>
      <c r="W140" s="25">
        <f t="shared" si="137"/>
        <v>0</v>
      </c>
      <c r="X140" s="24">
        <f t="shared" si="138"/>
        <v>0</v>
      </c>
      <c r="Y140" s="24">
        <f t="shared" si="139"/>
        <v>0</v>
      </c>
      <c r="Z140" s="24">
        <f t="shared" si="140"/>
        <v>0</v>
      </c>
      <c r="AA140" s="25">
        <f>КМС!AA140+ИГС!AA140+МАКС!AA140</f>
        <v>0</v>
      </c>
      <c r="AB140" s="24">
        <f>КМС!AB140+ИГС!AB140+МАКС!AB140</f>
        <v>0</v>
      </c>
      <c r="AC140" s="25">
        <f>КМС!AC140+ИГС!AC140+МАКС!AC140</f>
        <v>0</v>
      </c>
      <c r="AD140" s="24">
        <f>КМС!AD140+ИГС!AD140+МАКС!AD140</f>
        <v>0</v>
      </c>
      <c r="AE140" s="25">
        <f>КМС!AE140+ИГС!AE140+МАКС!AE140</f>
        <v>0</v>
      </c>
      <c r="AF140" s="24">
        <f>КМС!AF140+ИГС!AF140+МАКС!AF140</f>
        <v>0</v>
      </c>
      <c r="AG140" s="25">
        <f>КМС!AG140+ИГС!AG140+МАКС!AG140</f>
        <v>0</v>
      </c>
      <c r="AH140" s="24">
        <f>КМС!AH140+ИГС!AH140+МАКС!AH140</f>
        <v>0</v>
      </c>
      <c r="AI140" s="25">
        <f>КМС!AI140+ИГС!AI140+МАКС!AI140</f>
        <v>0</v>
      </c>
      <c r="AJ140" s="24">
        <f>КМС!AJ140+ИГС!AJ140+МАКС!AJ140</f>
        <v>0</v>
      </c>
      <c r="AK140" s="25">
        <f>КМС!AK140+ИГС!AK140+МАКС!AK140</f>
        <v>0</v>
      </c>
      <c r="AL140" s="24">
        <f>КМС!AL140+ИГС!AL140+МАКС!AL140</f>
        <v>0</v>
      </c>
      <c r="AM140" s="25">
        <f>КМС!AM140+ИГС!AM140+МАКС!AM140</f>
        <v>0</v>
      </c>
      <c r="AN140" s="24">
        <f>КМС!AN140+ИГС!AN140+МАКС!AN140</f>
        <v>0</v>
      </c>
      <c r="AO140" s="25">
        <f>КМС!AO140+ИГС!AO140+МАКС!AO140</f>
        <v>0</v>
      </c>
      <c r="AP140" s="24">
        <f>КМС!AP140+ИГС!AP140+МАКС!AP140</f>
        <v>0</v>
      </c>
      <c r="AQ140" s="24">
        <f t="shared" si="141"/>
        <v>0</v>
      </c>
      <c r="AR140" s="24">
        <f t="shared" si="142"/>
        <v>0</v>
      </c>
      <c r="AS140" s="25">
        <f>КМС!AS140+ИГС!AS140+МАКС!AS140</f>
        <v>0</v>
      </c>
      <c r="AT140" s="24">
        <f>КМС!AT140+ИГС!AT140+МАКС!AT140</f>
        <v>0</v>
      </c>
      <c r="AU140" s="25">
        <f>КМС!AU140+ИГС!AU140+МАКС!AU140</f>
        <v>0</v>
      </c>
      <c r="AV140" s="24">
        <f>КМС!AV140+ИГС!AV140+МАКС!AV140</f>
        <v>0</v>
      </c>
      <c r="AW140" s="25">
        <f>КМС!AW140+ИГС!AW140+МАКС!AW140</f>
        <v>0</v>
      </c>
      <c r="AX140" s="24">
        <f>КМС!AX140+ИГС!AX140+МАКС!AX140</f>
        <v>0</v>
      </c>
      <c r="AY140" s="25">
        <f>КМС!AY140+ИГС!AY140+МАКС!AY140</f>
        <v>0</v>
      </c>
      <c r="AZ140" s="24">
        <f>КМС!AZ140+ИГС!AZ140+МАКС!AZ140</f>
        <v>0</v>
      </c>
      <c r="BA140" s="25">
        <f>КМС!BA140+ИГС!BA140+МАКС!BA140</f>
        <v>0</v>
      </c>
      <c r="BB140" s="24">
        <f>КМС!BB140+ИГС!BB140+МАКС!BB140</f>
        <v>0</v>
      </c>
      <c r="BC140" s="25">
        <f>КМС!BC140+ИГС!BC140+МАКС!BC140</f>
        <v>0</v>
      </c>
      <c r="BD140" s="24">
        <f>КМС!BD140+ИГС!BD140+МАКС!BD140</f>
        <v>0</v>
      </c>
      <c r="BE140" s="25">
        <f>КМС!BE140+ИГС!BE140+МАКС!BE140</f>
        <v>0</v>
      </c>
      <c r="BF140" s="24">
        <f>КМС!BF140+ИГС!BF140+МАКС!BF140</f>
        <v>0</v>
      </c>
      <c r="BG140" s="25">
        <f>КМС!BG140+ИГС!BG140+МАКС!BG140</f>
        <v>0</v>
      </c>
      <c r="BH140" s="24">
        <f>КМС!BH140+ИГС!BH140+МАКС!BH140</f>
        <v>0</v>
      </c>
      <c r="BI140" s="24">
        <f t="shared" si="143"/>
        <v>0</v>
      </c>
      <c r="BJ140" s="24">
        <f t="shared" si="144"/>
        <v>0</v>
      </c>
      <c r="BK140" s="25">
        <f>КМС!BK140+ИГС!BK140+МАКС!BK140</f>
        <v>0</v>
      </c>
      <c r="BL140" s="24">
        <f>КМС!BL140+ИГС!BL140+МАКС!BL140</f>
        <v>0</v>
      </c>
      <c r="BM140" s="25">
        <f>КМС!BM140+ИГС!BM140+МАКС!BM140</f>
        <v>0</v>
      </c>
      <c r="BN140" s="24">
        <f>КМС!BN140+ИГС!BN140+МАКС!BN140</f>
        <v>0</v>
      </c>
      <c r="BO140" s="25">
        <f>КМС!BO140+ИГС!BO140+МАКС!BO140</f>
        <v>0</v>
      </c>
      <c r="BP140" s="24">
        <f>КМС!BP140+ИГС!BP140+МАКС!BP140</f>
        <v>0</v>
      </c>
      <c r="BQ140" s="25">
        <f>КМС!BQ140+ИГС!BQ140+МАКС!BQ140</f>
        <v>0</v>
      </c>
      <c r="BR140" s="24">
        <f>КМС!BR140+ИГС!BR140+МАКС!BR140</f>
        <v>0</v>
      </c>
      <c r="BS140" s="25">
        <f>КМС!BS140+ИГС!BS140+МАКС!BS140</f>
        <v>0</v>
      </c>
      <c r="BT140" s="24">
        <f>КМС!BT140+ИГС!BT140+МАКС!BT140</f>
        <v>0</v>
      </c>
      <c r="BU140" s="25">
        <f>КМС!BU140+ИГС!BU140+МАКС!BU140</f>
        <v>0</v>
      </c>
      <c r="BV140" s="24">
        <f>КМС!BV140+ИГС!BV140+МАКС!BV140</f>
        <v>0</v>
      </c>
      <c r="BW140" s="25">
        <f>КМС!BW140+ИГС!BW140+МАКС!BW140</f>
        <v>0</v>
      </c>
      <c r="BX140" s="24">
        <f>КМС!BX140+ИГС!BX140+МАКС!BX140</f>
        <v>0</v>
      </c>
      <c r="BY140" s="25">
        <f>КМС!BY140+ИГС!BY140+МАКС!BY140</f>
        <v>0</v>
      </c>
      <c r="BZ140" s="24">
        <f>КМС!BZ140+ИГС!BZ140+МАКС!BZ140</f>
        <v>0</v>
      </c>
      <c r="CA140" s="24">
        <f t="shared" si="145"/>
        <v>0</v>
      </c>
      <c r="CB140" s="24">
        <f t="shared" si="146"/>
        <v>0</v>
      </c>
      <c r="CC140" s="25">
        <f>КМС!CC140+ИГС!CC140+МАКС!CC140</f>
        <v>0</v>
      </c>
      <c r="CD140" s="24">
        <f>КМС!CD140+ИГС!CD140+МАКС!CD140</f>
        <v>0</v>
      </c>
      <c r="CE140" s="25">
        <f>КМС!CE140+ИГС!CE140+МАКС!CE140</f>
        <v>0</v>
      </c>
      <c r="CF140" s="24">
        <f>КМС!CF140+ИГС!CF140+МАКС!CF140</f>
        <v>0</v>
      </c>
      <c r="CG140" s="25">
        <f>КМС!CG140+ИГС!CG140+МАКС!CG140</f>
        <v>0</v>
      </c>
      <c r="CH140" s="24">
        <f>КМС!CH140+ИГС!CH140+МАКС!CH140</f>
        <v>0</v>
      </c>
      <c r="CI140" s="25">
        <f>КМС!CI140+ИГС!CI140+МАКС!CI140</f>
        <v>0</v>
      </c>
      <c r="CJ140" s="24">
        <f>КМС!CJ140+ИГС!CJ140+МАКС!CJ140</f>
        <v>0</v>
      </c>
      <c r="CK140" s="25">
        <f>КМС!CK140+ИГС!CK140+МАКС!CK140</f>
        <v>0</v>
      </c>
      <c r="CL140" s="24">
        <f>КМС!CL140+ИГС!CL140+МАКС!CL140</f>
        <v>0</v>
      </c>
      <c r="CM140" s="25">
        <f>КМС!CM140+ИГС!CM140+МАКС!CM140</f>
        <v>0</v>
      </c>
      <c r="CN140" s="24">
        <f>КМС!CN140+ИГС!CN140+МАКС!CN140</f>
        <v>0</v>
      </c>
      <c r="CO140" s="25">
        <f>КМС!CO140+ИГС!CO140+МАКС!CO140</f>
        <v>0</v>
      </c>
      <c r="CP140" s="24">
        <f>КМС!CP140+ИГС!CP140+МАКС!CP140</f>
        <v>0</v>
      </c>
      <c r="CQ140" s="25">
        <f>КМС!CQ140+ИГС!CQ140+МАКС!CQ140</f>
        <v>0</v>
      </c>
      <c r="CR140" s="24">
        <f>КМС!CR140+ИГС!CR140+МАКС!CR140</f>
        <v>0</v>
      </c>
    </row>
    <row r="141" spans="1:96" x14ac:dyDescent="0.25">
      <c r="A141" s="15">
        <v>111</v>
      </c>
      <c r="B141" s="8" t="s">
        <v>292</v>
      </c>
      <c r="C141" s="28">
        <v>330386</v>
      </c>
      <c r="D141" s="29" t="s">
        <v>146</v>
      </c>
      <c r="E141" s="29" t="s">
        <v>129</v>
      </c>
      <c r="F141" s="31" t="s">
        <v>147</v>
      </c>
      <c r="G141" s="24">
        <f t="shared" si="122"/>
        <v>0</v>
      </c>
      <c r="H141" s="24">
        <f t="shared" si="123"/>
        <v>0</v>
      </c>
      <c r="I141" s="25">
        <f t="shared" si="121"/>
        <v>0</v>
      </c>
      <c r="J141" s="24">
        <f t="shared" si="124"/>
        <v>0</v>
      </c>
      <c r="K141" s="25">
        <f t="shared" si="125"/>
        <v>0</v>
      </c>
      <c r="L141" s="24">
        <f t="shared" si="126"/>
        <v>0</v>
      </c>
      <c r="M141" s="25">
        <f t="shared" si="127"/>
        <v>0</v>
      </c>
      <c r="N141" s="24">
        <f t="shared" si="128"/>
        <v>0</v>
      </c>
      <c r="O141" s="25">
        <f t="shared" si="129"/>
        <v>0</v>
      </c>
      <c r="P141" s="24">
        <f t="shared" si="130"/>
        <v>0</v>
      </c>
      <c r="Q141" s="25">
        <f t="shared" si="131"/>
        <v>0</v>
      </c>
      <c r="R141" s="24">
        <f t="shared" si="132"/>
        <v>0</v>
      </c>
      <c r="S141" s="25">
        <f t="shared" si="133"/>
        <v>0</v>
      </c>
      <c r="T141" s="24">
        <f t="shared" si="134"/>
        <v>0</v>
      </c>
      <c r="U141" s="25">
        <f t="shared" si="135"/>
        <v>0</v>
      </c>
      <c r="V141" s="24">
        <f t="shared" si="136"/>
        <v>0</v>
      </c>
      <c r="W141" s="25">
        <f t="shared" si="137"/>
        <v>0</v>
      </c>
      <c r="X141" s="24">
        <f t="shared" si="138"/>
        <v>0</v>
      </c>
      <c r="Y141" s="24">
        <f t="shared" si="139"/>
        <v>0</v>
      </c>
      <c r="Z141" s="24">
        <f t="shared" si="140"/>
        <v>0</v>
      </c>
      <c r="AA141" s="25">
        <f>КМС!AA141+ИГС!AA141+МАКС!AA141</f>
        <v>0</v>
      </c>
      <c r="AB141" s="24">
        <f>КМС!AB141+ИГС!AB141+МАКС!AB141</f>
        <v>0</v>
      </c>
      <c r="AC141" s="25">
        <f>КМС!AC141+ИГС!AC141+МАКС!AC141</f>
        <v>0</v>
      </c>
      <c r="AD141" s="24">
        <f>КМС!AD141+ИГС!AD141+МАКС!AD141</f>
        <v>0</v>
      </c>
      <c r="AE141" s="25">
        <f>КМС!AE141+ИГС!AE141+МАКС!AE141</f>
        <v>0</v>
      </c>
      <c r="AF141" s="24">
        <f>КМС!AF141+ИГС!AF141+МАКС!AF141</f>
        <v>0</v>
      </c>
      <c r="AG141" s="25">
        <f>КМС!AG141+ИГС!AG141+МАКС!AG141</f>
        <v>0</v>
      </c>
      <c r="AH141" s="24">
        <f>КМС!AH141+ИГС!AH141+МАКС!AH141</f>
        <v>0</v>
      </c>
      <c r="AI141" s="25">
        <f>КМС!AI141+ИГС!AI141+МАКС!AI141</f>
        <v>0</v>
      </c>
      <c r="AJ141" s="24">
        <f>КМС!AJ141+ИГС!AJ141+МАКС!AJ141</f>
        <v>0</v>
      </c>
      <c r="AK141" s="25">
        <f>КМС!AK141+ИГС!AK141+МАКС!AK141</f>
        <v>0</v>
      </c>
      <c r="AL141" s="24">
        <f>КМС!AL141+ИГС!AL141+МАКС!AL141</f>
        <v>0</v>
      </c>
      <c r="AM141" s="25">
        <f>КМС!AM141+ИГС!AM141+МАКС!AM141</f>
        <v>0</v>
      </c>
      <c r="AN141" s="24">
        <f>КМС!AN141+ИГС!AN141+МАКС!AN141</f>
        <v>0</v>
      </c>
      <c r="AO141" s="25">
        <f>КМС!AO141+ИГС!AO141+МАКС!AO141</f>
        <v>0</v>
      </c>
      <c r="AP141" s="24">
        <f>КМС!AP141+ИГС!AP141+МАКС!AP141</f>
        <v>0</v>
      </c>
      <c r="AQ141" s="24">
        <f t="shared" si="141"/>
        <v>0</v>
      </c>
      <c r="AR141" s="24">
        <f t="shared" si="142"/>
        <v>0</v>
      </c>
      <c r="AS141" s="25">
        <f>КМС!AS141+ИГС!AS141+МАКС!AS141</f>
        <v>0</v>
      </c>
      <c r="AT141" s="24">
        <f>КМС!AT141+ИГС!AT141+МАКС!AT141</f>
        <v>0</v>
      </c>
      <c r="AU141" s="25">
        <f>КМС!AU141+ИГС!AU141+МАКС!AU141</f>
        <v>0</v>
      </c>
      <c r="AV141" s="24">
        <f>КМС!AV141+ИГС!AV141+МАКС!AV141</f>
        <v>0</v>
      </c>
      <c r="AW141" s="25">
        <f>КМС!AW141+ИГС!AW141+МАКС!AW141</f>
        <v>0</v>
      </c>
      <c r="AX141" s="24">
        <f>КМС!AX141+ИГС!AX141+МАКС!AX141</f>
        <v>0</v>
      </c>
      <c r="AY141" s="25">
        <f>КМС!AY141+ИГС!AY141+МАКС!AY141</f>
        <v>0</v>
      </c>
      <c r="AZ141" s="24">
        <f>КМС!AZ141+ИГС!AZ141+МАКС!AZ141</f>
        <v>0</v>
      </c>
      <c r="BA141" s="25">
        <f>КМС!BA141+ИГС!BA141+МАКС!BA141</f>
        <v>0</v>
      </c>
      <c r="BB141" s="24">
        <f>КМС!BB141+ИГС!BB141+МАКС!BB141</f>
        <v>0</v>
      </c>
      <c r="BC141" s="25">
        <f>КМС!BC141+ИГС!BC141+МАКС!BC141</f>
        <v>0</v>
      </c>
      <c r="BD141" s="24">
        <f>КМС!BD141+ИГС!BD141+МАКС!BD141</f>
        <v>0</v>
      </c>
      <c r="BE141" s="25">
        <f>КМС!BE141+ИГС!BE141+МАКС!BE141</f>
        <v>0</v>
      </c>
      <c r="BF141" s="24">
        <f>КМС!BF141+ИГС!BF141+МАКС!BF141</f>
        <v>0</v>
      </c>
      <c r="BG141" s="25">
        <f>КМС!BG141+ИГС!BG141+МАКС!BG141</f>
        <v>0</v>
      </c>
      <c r="BH141" s="24">
        <f>КМС!BH141+ИГС!BH141+МАКС!BH141</f>
        <v>0</v>
      </c>
      <c r="BI141" s="24">
        <f t="shared" si="143"/>
        <v>0</v>
      </c>
      <c r="BJ141" s="24">
        <f t="shared" si="144"/>
        <v>0</v>
      </c>
      <c r="BK141" s="25">
        <f>КМС!BK141+ИГС!BK141+МАКС!BK141</f>
        <v>0</v>
      </c>
      <c r="BL141" s="24">
        <f>КМС!BL141+ИГС!BL141+МАКС!BL141</f>
        <v>0</v>
      </c>
      <c r="BM141" s="25">
        <f>КМС!BM141+ИГС!BM141+МАКС!BM141</f>
        <v>0</v>
      </c>
      <c r="BN141" s="24">
        <f>КМС!BN141+ИГС!BN141+МАКС!BN141</f>
        <v>0</v>
      </c>
      <c r="BO141" s="25">
        <f>КМС!BO141+ИГС!BO141+МАКС!BO141</f>
        <v>0</v>
      </c>
      <c r="BP141" s="24">
        <f>КМС!BP141+ИГС!BP141+МАКС!BP141</f>
        <v>0</v>
      </c>
      <c r="BQ141" s="25">
        <f>КМС!BQ141+ИГС!BQ141+МАКС!BQ141</f>
        <v>0</v>
      </c>
      <c r="BR141" s="24">
        <f>КМС!BR141+ИГС!BR141+МАКС!BR141</f>
        <v>0</v>
      </c>
      <c r="BS141" s="25">
        <f>КМС!BS141+ИГС!BS141+МАКС!BS141</f>
        <v>0</v>
      </c>
      <c r="BT141" s="24">
        <f>КМС!BT141+ИГС!BT141+МАКС!BT141</f>
        <v>0</v>
      </c>
      <c r="BU141" s="25">
        <f>КМС!BU141+ИГС!BU141+МАКС!BU141</f>
        <v>0</v>
      </c>
      <c r="BV141" s="24">
        <f>КМС!BV141+ИГС!BV141+МАКС!BV141</f>
        <v>0</v>
      </c>
      <c r="BW141" s="25">
        <f>КМС!BW141+ИГС!BW141+МАКС!BW141</f>
        <v>0</v>
      </c>
      <c r="BX141" s="24">
        <f>КМС!BX141+ИГС!BX141+МАКС!BX141</f>
        <v>0</v>
      </c>
      <c r="BY141" s="25">
        <f>КМС!BY141+ИГС!BY141+МАКС!BY141</f>
        <v>0</v>
      </c>
      <c r="BZ141" s="24">
        <f>КМС!BZ141+ИГС!BZ141+МАКС!BZ141</f>
        <v>0</v>
      </c>
      <c r="CA141" s="24">
        <f t="shared" si="145"/>
        <v>0</v>
      </c>
      <c r="CB141" s="24">
        <f t="shared" si="146"/>
        <v>0</v>
      </c>
      <c r="CC141" s="25">
        <f>КМС!CC141+ИГС!CC141+МАКС!CC141</f>
        <v>0</v>
      </c>
      <c r="CD141" s="24">
        <f>КМС!CD141+ИГС!CD141+МАКС!CD141</f>
        <v>0</v>
      </c>
      <c r="CE141" s="25">
        <f>КМС!CE141+ИГС!CE141+МАКС!CE141</f>
        <v>0</v>
      </c>
      <c r="CF141" s="24">
        <f>КМС!CF141+ИГС!CF141+МАКС!CF141</f>
        <v>0</v>
      </c>
      <c r="CG141" s="25">
        <f>КМС!CG141+ИГС!CG141+МАКС!CG141</f>
        <v>0</v>
      </c>
      <c r="CH141" s="24">
        <f>КМС!CH141+ИГС!CH141+МАКС!CH141</f>
        <v>0</v>
      </c>
      <c r="CI141" s="25">
        <f>КМС!CI141+ИГС!CI141+МАКС!CI141</f>
        <v>0</v>
      </c>
      <c r="CJ141" s="24">
        <f>КМС!CJ141+ИГС!CJ141+МАКС!CJ141</f>
        <v>0</v>
      </c>
      <c r="CK141" s="25">
        <f>КМС!CK141+ИГС!CK141+МАКС!CK141</f>
        <v>0</v>
      </c>
      <c r="CL141" s="24">
        <f>КМС!CL141+ИГС!CL141+МАКС!CL141</f>
        <v>0</v>
      </c>
      <c r="CM141" s="25">
        <f>КМС!CM141+ИГС!CM141+МАКС!CM141</f>
        <v>0</v>
      </c>
      <c r="CN141" s="24">
        <f>КМС!CN141+ИГС!CN141+МАКС!CN141</f>
        <v>0</v>
      </c>
      <c r="CO141" s="25">
        <f>КМС!CO141+ИГС!CO141+МАКС!CO141</f>
        <v>0</v>
      </c>
      <c r="CP141" s="24">
        <f>КМС!CP141+ИГС!CP141+МАКС!CP141</f>
        <v>0</v>
      </c>
      <c r="CQ141" s="25">
        <f>КМС!CQ141+ИГС!CQ141+МАКС!CQ141</f>
        <v>0</v>
      </c>
      <c r="CR141" s="24">
        <f>КМС!CR141+ИГС!CR141+МАКС!CR141</f>
        <v>0</v>
      </c>
    </row>
    <row r="142" spans="1:96" x14ac:dyDescent="0.25">
      <c r="A142" s="6"/>
      <c r="B142" s="13" t="s">
        <v>293</v>
      </c>
      <c r="C142" s="28">
        <v>330414</v>
      </c>
      <c r="D142" s="29" t="s">
        <v>146</v>
      </c>
      <c r="E142" s="29" t="s">
        <v>129</v>
      </c>
      <c r="F142" s="31" t="s">
        <v>147</v>
      </c>
      <c r="G142" s="24">
        <f t="shared" si="122"/>
        <v>0</v>
      </c>
      <c r="H142" s="24">
        <f t="shared" si="123"/>
        <v>0</v>
      </c>
      <c r="I142" s="25">
        <f t="shared" si="121"/>
        <v>0</v>
      </c>
      <c r="J142" s="24">
        <f t="shared" si="124"/>
        <v>0</v>
      </c>
      <c r="K142" s="25">
        <f t="shared" si="125"/>
        <v>0</v>
      </c>
      <c r="L142" s="24">
        <f t="shared" si="126"/>
        <v>0</v>
      </c>
      <c r="M142" s="25">
        <f t="shared" si="127"/>
        <v>0</v>
      </c>
      <c r="N142" s="24">
        <f t="shared" si="128"/>
        <v>0</v>
      </c>
      <c r="O142" s="25">
        <f t="shared" si="129"/>
        <v>0</v>
      </c>
      <c r="P142" s="24">
        <f t="shared" si="130"/>
        <v>0</v>
      </c>
      <c r="Q142" s="25">
        <f t="shared" si="131"/>
        <v>0</v>
      </c>
      <c r="R142" s="24">
        <f t="shared" si="132"/>
        <v>0</v>
      </c>
      <c r="S142" s="25">
        <f t="shared" si="133"/>
        <v>0</v>
      </c>
      <c r="T142" s="24">
        <f t="shared" si="134"/>
        <v>0</v>
      </c>
      <c r="U142" s="25">
        <f t="shared" si="135"/>
        <v>0</v>
      </c>
      <c r="V142" s="24">
        <f t="shared" si="136"/>
        <v>0</v>
      </c>
      <c r="W142" s="25">
        <f t="shared" si="137"/>
        <v>0</v>
      </c>
      <c r="X142" s="24">
        <f t="shared" si="138"/>
        <v>0</v>
      </c>
      <c r="Y142" s="24">
        <f t="shared" si="139"/>
        <v>0</v>
      </c>
      <c r="Z142" s="24">
        <f t="shared" si="140"/>
        <v>0</v>
      </c>
      <c r="AA142" s="25">
        <f>КМС!AA142+ИГС!AA142+МАКС!AA142</f>
        <v>0</v>
      </c>
      <c r="AB142" s="24">
        <f>КМС!AB142+ИГС!AB142+МАКС!AB142</f>
        <v>0</v>
      </c>
      <c r="AC142" s="25">
        <f>КМС!AC142+ИГС!AC142+МАКС!AC142</f>
        <v>0</v>
      </c>
      <c r="AD142" s="24">
        <f>КМС!AD142+ИГС!AD142+МАКС!AD142</f>
        <v>0</v>
      </c>
      <c r="AE142" s="25">
        <f>КМС!AE142+ИГС!AE142+МАКС!AE142</f>
        <v>0</v>
      </c>
      <c r="AF142" s="24">
        <f>КМС!AF142+ИГС!AF142+МАКС!AF142</f>
        <v>0</v>
      </c>
      <c r="AG142" s="25">
        <f>КМС!AG142+ИГС!AG142+МАКС!AG142</f>
        <v>0</v>
      </c>
      <c r="AH142" s="24">
        <f>КМС!AH142+ИГС!AH142+МАКС!AH142</f>
        <v>0</v>
      </c>
      <c r="AI142" s="25">
        <f>КМС!AI142+ИГС!AI142+МАКС!AI142</f>
        <v>0</v>
      </c>
      <c r="AJ142" s="24">
        <f>КМС!AJ142+ИГС!AJ142+МАКС!AJ142</f>
        <v>0</v>
      </c>
      <c r="AK142" s="25">
        <f>КМС!AK142+ИГС!AK142+МАКС!AK142</f>
        <v>0</v>
      </c>
      <c r="AL142" s="24">
        <f>КМС!AL142+ИГС!AL142+МАКС!AL142</f>
        <v>0</v>
      </c>
      <c r="AM142" s="25">
        <f>КМС!AM142+ИГС!AM142+МАКС!AM142</f>
        <v>0</v>
      </c>
      <c r="AN142" s="24">
        <f>КМС!AN142+ИГС!AN142+МАКС!AN142</f>
        <v>0</v>
      </c>
      <c r="AO142" s="25">
        <f>КМС!AO142+ИГС!AO142+МАКС!AO142</f>
        <v>0</v>
      </c>
      <c r="AP142" s="24">
        <f>КМС!AP142+ИГС!AP142+МАКС!AP142</f>
        <v>0</v>
      </c>
      <c r="AQ142" s="24">
        <f t="shared" si="141"/>
        <v>0</v>
      </c>
      <c r="AR142" s="24">
        <f t="shared" si="142"/>
        <v>0</v>
      </c>
      <c r="AS142" s="25">
        <f>КМС!AS142+ИГС!AS142+МАКС!AS142</f>
        <v>0</v>
      </c>
      <c r="AT142" s="24">
        <f>КМС!AT142+ИГС!AT142+МАКС!AT142</f>
        <v>0</v>
      </c>
      <c r="AU142" s="25">
        <f>КМС!AU142+ИГС!AU142+МАКС!AU142</f>
        <v>0</v>
      </c>
      <c r="AV142" s="24">
        <f>КМС!AV142+ИГС!AV142+МАКС!AV142</f>
        <v>0</v>
      </c>
      <c r="AW142" s="25">
        <f>КМС!AW142+ИГС!AW142+МАКС!AW142</f>
        <v>0</v>
      </c>
      <c r="AX142" s="24">
        <f>КМС!AX142+ИГС!AX142+МАКС!AX142</f>
        <v>0</v>
      </c>
      <c r="AY142" s="25">
        <f>КМС!AY142+ИГС!AY142+МАКС!AY142</f>
        <v>0</v>
      </c>
      <c r="AZ142" s="24">
        <f>КМС!AZ142+ИГС!AZ142+МАКС!AZ142</f>
        <v>0</v>
      </c>
      <c r="BA142" s="25">
        <f>КМС!BA142+ИГС!BA142+МАКС!BA142</f>
        <v>0</v>
      </c>
      <c r="BB142" s="24">
        <f>КМС!BB142+ИГС!BB142+МАКС!BB142</f>
        <v>0</v>
      </c>
      <c r="BC142" s="25">
        <f>КМС!BC142+ИГС!BC142+МАКС!BC142</f>
        <v>0</v>
      </c>
      <c r="BD142" s="24">
        <f>КМС!BD142+ИГС!BD142+МАКС!BD142</f>
        <v>0</v>
      </c>
      <c r="BE142" s="25">
        <f>КМС!BE142+ИГС!BE142+МАКС!BE142</f>
        <v>0</v>
      </c>
      <c r="BF142" s="24">
        <f>КМС!BF142+ИГС!BF142+МАКС!BF142</f>
        <v>0</v>
      </c>
      <c r="BG142" s="25">
        <f>КМС!BG142+ИГС!BG142+МАКС!BG142</f>
        <v>0</v>
      </c>
      <c r="BH142" s="24">
        <f>КМС!BH142+ИГС!BH142+МАКС!BH142</f>
        <v>0</v>
      </c>
      <c r="BI142" s="24">
        <f t="shared" si="143"/>
        <v>0</v>
      </c>
      <c r="BJ142" s="24">
        <f t="shared" si="144"/>
        <v>0</v>
      </c>
      <c r="BK142" s="25">
        <f>КМС!BK142+ИГС!BK142+МАКС!BK142</f>
        <v>0</v>
      </c>
      <c r="BL142" s="24">
        <f>КМС!BL142+ИГС!BL142+МАКС!BL142</f>
        <v>0</v>
      </c>
      <c r="BM142" s="25">
        <f>КМС!BM142+ИГС!BM142+МАКС!BM142</f>
        <v>0</v>
      </c>
      <c r="BN142" s="24">
        <f>КМС!BN142+ИГС!BN142+МАКС!BN142</f>
        <v>0</v>
      </c>
      <c r="BO142" s="25">
        <f>КМС!BO142+ИГС!BO142+МАКС!BO142</f>
        <v>0</v>
      </c>
      <c r="BP142" s="24">
        <f>КМС!BP142+ИГС!BP142+МАКС!BP142</f>
        <v>0</v>
      </c>
      <c r="BQ142" s="25">
        <f>КМС!BQ142+ИГС!BQ142+МАКС!BQ142</f>
        <v>0</v>
      </c>
      <c r="BR142" s="24">
        <f>КМС!BR142+ИГС!BR142+МАКС!BR142</f>
        <v>0</v>
      </c>
      <c r="BS142" s="25">
        <f>КМС!BS142+ИГС!BS142+МАКС!BS142</f>
        <v>0</v>
      </c>
      <c r="BT142" s="24">
        <f>КМС!BT142+ИГС!BT142+МАКС!BT142</f>
        <v>0</v>
      </c>
      <c r="BU142" s="25">
        <f>КМС!BU142+ИГС!BU142+МАКС!BU142</f>
        <v>0</v>
      </c>
      <c r="BV142" s="24">
        <f>КМС!BV142+ИГС!BV142+МАКС!BV142</f>
        <v>0</v>
      </c>
      <c r="BW142" s="25">
        <f>КМС!BW142+ИГС!BW142+МАКС!BW142</f>
        <v>0</v>
      </c>
      <c r="BX142" s="24">
        <f>КМС!BX142+ИГС!BX142+МАКС!BX142</f>
        <v>0</v>
      </c>
      <c r="BY142" s="25">
        <f>КМС!BY142+ИГС!BY142+МАКС!BY142</f>
        <v>0</v>
      </c>
      <c r="BZ142" s="24">
        <f>КМС!BZ142+ИГС!BZ142+МАКС!BZ142</f>
        <v>0</v>
      </c>
      <c r="CA142" s="24">
        <f t="shared" si="145"/>
        <v>0</v>
      </c>
      <c r="CB142" s="24">
        <f t="shared" si="146"/>
        <v>0</v>
      </c>
      <c r="CC142" s="25">
        <f>КМС!CC142+ИГС!CC142+МАКС!CC142</f>
        <v>0</v>
      </c>
      <c r="CD142" s="24">
        <f>КМС!CD142+ИГС!CD142+МАКС!CD142</f>
        <v>0</v>
      </c>
      <c r="CE142" s="25">
        <f>КМС!CE142+ИГС!CE142+МАКС!CE142</f>
        <v>0</v>
      </c>
      <c r="CF142" s="24">
        <f>КМС!CF142+ИГС!CF142+МАКС!CF142</f>
        <v>0</v>
      </c>
      <c r="CG142" s="25">
        <f>КМС!CG142+ИГС!CG142+МАКС!CG142</f>
        <v>0</v>
      </c>
      <c r="CH142" s="24">
        <f>КМС!CH142+ИГС!CH142+МАКС!CH142</f>
        <v>0</v>
      </c>
      <c r="CI142" s="25">
        <f>КМС!CI142+ИГС!CI142+МАКС!CI142</f>
        <v>0</v>
      </c>
      <c r="CJ142" s="24">
        <f>КМС!CJ142+ИГС!CJ142+МАКС!CJ142</f>
        <v>0</v>
      </c>
      <c r="CK142" s="25">
        <f>КМС!CK142+ИГС!CK142+МАКС!CK142</f>
        <v>0</v>
      </c>
      <c r="CL142" s="24">
        <f>КМС!CL142+ИГС!CL142+МАКС!CL142</f>
        <v>0</v>
      </c>
      <c r="CM142" s="25">
        <f>КМС!CM142+ИГС!CM142+МАКС!CM142</f>
        <v>0</v>
      </c>
      <c r="CN142" s="24">
        <f>КМС!CN142+ИГС!CN142+МАКС!CN142</f>
        <v>0</v>
      </c>
      <c r="CO142" s="25">
        <f>КМС!CO142+ИГС!CO142+МАКС!CO142</f>
        <v>0</v>
      </c>
      <c r="CP142" s="24">
        <f>КМС!CP142+ИГС!CP142+МАКС!CP142</f>
        <v>0</v>
      </c>
      <c r="CQ142" s="25">
        <f>КМС!CQ142+ИГС!CQ142+МАКС!CQ142</f>
        <v>0</v>
      </c>
      <c r="CR142" s="24">
        <f>КМС!CR142+ИГС!CR142+МАКС!CR142</f>
        <v>0</v>
      </c>
    </row>
    <row r="143" spans="1:96" x14ac:dyDescent="0.25">
      <c r="A143" s="6" t="s">
        <v>294</v>
      </c>
      <c r="B143" s="16" t="s">
        <v>295</v>
      </c>
      <c r="C143" s="28">
        <v>330366</v>
      </c>
      <c r="D143" s="29" t="s">
        <v>146</v>
      </c>
      <c r="E143" s="29" t="s">
        <v>129</v>
      </c>
      <c r="F143" s="31" t="s">
        <v>147</v>
      </c>
      <c r="G143" s="24">
        <f t="shared" si="122"/>
        <v>12248527.85</v>
      </c>
      <c r="H143" s="24">
        <f t="shared" si="123"/>
        <v>0</v>
      </c>
      <c r="I143" s="25">
        <f t="shared" si="121"/>
        <v>0</v>
      </c>
      <c r="J143" s="24">
        <f t="shared" si="124"/>
        <v>0</v>
      </c>
      <c r="K143" s="25">
        <f t="shared" si="125"/>
        <v>0</v>
      </c>
      <c r="L143" s="24">
        <f t="shared" si="126"/>
        <v>0</v>
      </c>
      <c r="M143" s="25">
        <f t="shared" si="127"/>
        <v>0</v>
      </c>
      <c r="N143" s="24">
        <f t="shared" si="128"/>
        <v>0</v>
      </c>
      <c r="O143" s="25">
        <f t="shared" si="129"/>
        <v>30</v>
      </c>
      <c r="P143" s="24">
        <f t="shared" si="130"/>
        <v>5106363.1399999997</v>
      </c>
      <c r="Q143" s="25">
        <f t="shared" si="131"/>
        <v>30</v>
      </c>
      <c r="R143" s="24">
        <f t="shared" si="132"/>
        <v>7142164.71</v>
      </c>
      <c r="S143" s="25">
        <f t="shared" si="133"/>
        <v>0</v>
      </c>
      <c r="T143" s="24">
        <f t="shared" si="134"/>
        <v>0</v>
      </c>
      <c r="U143" s="25">
        <f t="shared" si="135"/>
        <v>0</v>
      </c>
      <c r="V143" s="24">
        <f t="shared" si="136"/>
        <v>0</v>
      </c>
      <c r="W143" s="25">
        <f t="shared" si="137"/>
        <v>0</v>
      </c>
      <c r="X143" s="24">
        <f t="shared" si="138"/>
        <v>0</v>
      </c>
      <c r="Y143" s="24">
        <f t="shared" si="139"/>
        <v>3674558.36</v>
      </c>
      <c r="Z143" s="24">
        <f t="shared" si="140"/>
        <v>0</v>
      </c>
      <c r="AA143" s="25">
        <f>КМС!AA143+ИГС!AA143+МАКС!AA143</f>
        <v>0</v>
      </c>
      <c r="AB143" s="24">
        <f>КМС!AB143+ИГС!AB143+МАКС!AB143</f>
        <v>0</v>
      </c>
      <c r="AC143" s="25">
        <f>КМС!AC143+ИГС!AC143+МАКС!AC143</f>
        <v>0</v>
      </c>
      <c r="AD143" s="24">
        <f>КМС!AD143+ИГС!AD143+МАКС!AD143</f>
        <v>0</v>
      </c>
      <c r="AE143" s="25">
        <f>КМС!AE143+ИГС!AE143+МАКС!AE143</f>
        <v>0</v>
      </c>
      <c r="AF143" s="24">
        <f>КМС!AF143+ИГС!AF143+МАКС!AF143</f>
        <v>0</v>
      </c>
      <c r="AG143" s="25">
        <f>КМС!AG143+ИГС!AG143+МАКС!AG143</f>
        <v>8</v>
      </c>
      <c r="AH143" s="24">
        <f>КМС!AH143+ИГС!AH143+МАКС!AH143</f>
        <v>1531908.95</v>
      </c>
      <c r="AI143" s="25">
        <f>КМС!AI143+ИГС!AI143+МАКС!AI143</f>
        <v>8</v>
      </c>
      <c r="AJ143" s="24">
        <f>КМС!AJ143+ИГС!AJ143+МАКС!AJ143</f>
        <v>2142649.41</v>
      </c>
      <c r="AK143" s="25">
        <f>КМС!AK143+ИГС!AK143+МАКС!AK143</f>
        <v>0</v>
      </c>
      <c r="AL143" s="24">
        <f>КМС!AL143+ИГС!AL143+МАКС!AL143</f>
        <v>0</v>
      </c>
      <c r="AM143" s="25">
        <f>КМС!AM143+ИГС!AM143+МАКС!AM143</f>
        <v>0</v>
      </c>
      <c r="AN143" s="24">
        <f>КМС!AN143+ИГС!AN143+МАКС!AN143</f>
        <v>0</v>
      </c>
      <c r="AO143" s="25">
        <f>КМС!AO143+ИГС!AO143+МАКС!AO143</f>
        <v>0</v>
      </c>
      <c r="AP143" s="24">
        <f>КМС!AP143+ИГС!AP143+МАКС!AP143</f>
        <v>0</v>
      </c>
      <c r="AQ143" s="24">
        <f t="shared" si="141"/>
        <v>2449705.5699999998</v>
      </c>
      <c r="AR143" s="24">
        <f t="shared" si="142"/>
        <v>0</v>
      </c>
      <c r="AS143" s="25">
        <f>КМС!AS143+ИГС!AS143+МАКС!AS143</f>
        <v>0</v>
      </c>
      <c r="AT143" s="24">
        <f>КМС!AT143+ИГС!AT143+МАКС!AT143</f>
        <v>0</v>
      </c>
      <c r="AU143" s="25">
        <f>КМС!AU143+ИГС!AU143+МАКС!AU143</f>
        <v>0</v>
      </c>
      <c r="AV143" s="24">
        <f>КМС!AV143+ИГС!AV143+МАКС!AV143</f>
        <v>0</v>
      </c>
      <c r="AW143" s="25">
        <f>КМС!AW143+ИГС!AW143+МАКС!AW143</f>
        <v>0</v>
      </c>
      <c r="AX143" s="24">
        <f>КМС!AX143+ИГС!AX143+МАКС!AX143</f>
        <v>0</v>
      </c>
      <c r="AY143" s="25">
        <f>КМС!AY143+ИГС!AY143+МАКС!AY143</f>
        <v>7</v>
      </c>
      <c r="AZ143" s="24">
        <f>КМС!AZ143+ИГС!AZ143+МАКС!AZ143</f>
        <v>1021272.63</v>
      </c>
      <c r="BA143" s="25">
        <f>КМС!BA143+ИГС!BA143+МАКС!BA143</f>
        <v>7</v>
      </c>
      <c r="BB143" s="24">
        <f>КМС!BB143+ИГС!BB143+МАКС!BB143</f>
        <v>1428432.94</v>
      </c>
      <c r="BC143" s="25">
        <f>КМС!BC143+ИГС!BC143+МАКС!BC143</f>
        <v>0</v>
      </c>
      <c r="BD143" s="24">
        <f>КМС!BD143+ИГС!BD143+МАКС!BD143</f>
        <v>0</v>
      </c>
      <c r="BE143" s="25">
        <f>КМС!BE143+ИГС!BE143+МАКС!BE143</f>
        <v>0</v>
      </c>
      <c r="BF143" s="24">
        <f>КМС!BF143+ИГС!BF143+МАКС!BF143</f>
        <v>0</v>
      </c>
      <c r="BG143" s="25">
        <f>КМС!BG143+ИГС!BG143+МАКС!BG143</f>
        <v>0</v>
      </c>
      <c r="BH143" s="24">
        <f>КМС!BH143+ИГС!BH143+МАКС!BH143</f>
        <v>0</v>
      </c>
      <c r="BI143" s="24">
        <f t="shared" si="143"/>
        <v>2449705.5699999998</v>
      </c>
      <c r="BJ143" s="24">
        <f t="shared" si="144"/>
        <v>0</v>
      </c>
      <c r="BK143" s="25">
        <f>КМС!BK143+ИГС!BK143+МАКС!BK143</f>
        <v>0</v>
      </c>
      <c r="BL143" s="24">
        <f>КМС!BL143+ИГС!BL143+МАКС!BL143</f>
        <v>0</v>
      </c>
      <c r="BM143" s="25">
        <f>КМС!BM143+ИГС!BM143+МАКС!BM143</f>
        <v>0</v>
      </c>
      <c r="BN143" s="24">
        <f>КМС!BN143+ИГС!BN143+МАКС!BN143</f>
        <v>0</v>
      </c>
      <c r="BO143" s="25">
        <f>КМС!BO143+ИГС!BO143+МАКС!BO143</f>
        <v>0</v>
      </c>
      <c r="BP143" s="24">
        <f>КМС!BP143+ИГС!BP143+МАКС!BP143</f>
        <v>0</v>
      </c>
      <c r="BQ143" s="25">
        <f>КМС!BQ143+ИГС!BQ143+МАКС!BQ143</f>
        <v>7</v>
      </c>
      <c r="BR143" s="24">
        <f>КМС!BR143+ИГС!BR143+МАКС!BR143</f>
        <v>1021272.63</v>
      </c>
      <c r="BS143" s="25">
        <f>КМС!BS143+ИГС!BS143+МАКС!BS143</f>
        <v>7</v>
      </c>
      <c r="BT143" s="24">
        <f>КМС!BT143+ИГС!BT143+МАКС!BT143</f>
        <v>1428432.94</v>
      </c>
      <c r="BU143" s="25">
        <f>КМС!BU143+ИГС!BU143+МАКС!BU143</f>
        <v>0</v>
      </c>
      <c r="BV143" s="24">
        <f>КМС!BV143+ИГС!BV143+МАКС!BV143</f>
        <v>0</v>
      </c>
      <c r="BW143" s="25">
        <f>КМС!BW143+ИГС!BW143+МАКС!BW143</f>
        <v>0</v>
      </c>
      <c r="BX143" s="24">
        <f>КМС!BX143+ИГС!BX143+МАКС!BX143</f>
        <v>0</v>
      </c>
      <c r="BY143" s="25">
        <f>КМС!BY143+ИГС!BY143+МАКС!BY143</f>
        <v>0</v>
      </c>
      <c r="BZ143" s="24">
        <f>КМС!BZ143+ИГС!BZ143+МАКС!BZ143</f>
        <v>0</v>
      </c>
      <c r="CA143" s="24">
        <f t="shared" si="145"/>
        <v>3674558.35</v>
      </c>
      <c r="CB143" s="24">
        <f t="shared" si="146"/>
        <v>0</v>
      </c>
      <c r="CC143" s="25">
        <f>КМС!CC143+ИГС!CC143+МАКС!CC143</f>
        <v>0</v>
      </c>
      <c r="CD143" s="24">
        <f>КМС!CD143+ИГС!CD143+МАКС!CD143</f>
        <v>0</v>
      </c>
      <c r="CE143" s="25">
        <f>КМС!CE143+ИГС!CE143+МАКС!CE143</f>
        <v>0</v>
      </c>
      <c r="CF143" s="24">
        <f>КМС!CF143+ИГС!CF143+МАКС!CF143</f>
        <v>0</v>
      </c>
      <c r="CG143" s="25">
        <f>КМС!CG143+ИГС!CG143+МАКС!CG143</f>
        <v>0</v>
      </c>
      <c r="CH143" s="24">
        <f>КМС!CH143+ИГС!CH143+МАКС!CH143</f>
        <v>0</v>
      </c>
      <c r="CI143" s="25">
        <f>КМС!CI143+ИГС!CI143+МАКС!CI143</f>
        <v>8</v>
      </c>
      <c r="CJ143" s="24">
        <f>КМС!CJ143+ИГС!CJ143+МАКС!CJ143</f>
        <v>1531908.93</v>
      </c>
      <c r="CK143" s="25">
        <f>КМС!CK143+ИГС!CK143+МАКС!CK143</f>
        <v>8</v>
      </c>
      <c r="CL143" s="24">
        <f>КМС!CL143+ИГС!CL143+МАКС!CL143</f>
        <v>2142649.42</v>
      </c>
      <c r="CM143" s="25">
        <f>КМС!CM143+ИГС!CM143+МАКС!CM143</f>
        <v>0</v>
      </c>
      <c r="CN143" s="24">
        <f>КМС!CN143+ИГС!CN143+МАКС!CN143</f>
        <v>0</v>
      </c>
      <c r="CO143" s="25">
        <f>КМС!CO143+ИГС!CO143+МАКС!CO143</f>
        <v>0</v>
      </c>
      <c r="CP143" s="24">
        <f>КМС!CP143+ИГС!CP143+МАКС!CP143</f>
        <v>0</v>
      </c>
      <c r="CQ143" s="25">
        <f>КМС!CQ143+ИГС!CQ143+МАКС!CQ143</f>
        <v>0</v>
      </c>
      <c r="CR143" s="24">
        <f>КМС!CR143+ИГС!CR143+МАКС!CR143</f>
        <v>0</v>
      </c>
    </row>
    <row r="144" spans="1:96" x14ac:dyDescent="0.25">
      <c r="A144" s="15">
        <v>113</v>
      </c>
      <c r="B144" s="8" t="s">
        <v>79</v>
      </c>
      <c r="C144" s="28">
        <v>330424</v>
      </c>
      <c r="D144" s="29" t="s">
        <v>146</v>
      </c>
      <c r="E144" s="29" t="s">
        <v>129</v>
      </c>
      <c r="F144" s="31" t="s">
        <v>147</v>
      </c>
      <c r="G144" s="24">
        <f t="shared" si="122"/>
        <v>6860067.5</v>
      </c>
      <c r="H144" s="24">
        <f t="shared" si="123"/>
        <v>0</v>
      </c>
      <c r="I144" s="25">
        <f t="shared" si="121"/>
        <v>0</v>
      </c>
      <c r="J144" s="24">
        <f t="shared" si="124"/>
        <v>0</v>
      </c>
      <c r="K144" s="25">
        <f t="shared" si="125"/>
        <v>0</v>
      </c>
      <c r="L144" s="24">
        <f t="shared" si="126"/>
        <v>0</v>
      </c>
      <c r="M144" s="25">
        <f t="shared" si="127"/>
        <v>0</v>
      </c>
      <c r="N144" s="24">
        <f t="shared" si="128"/>
        <v>0</v>
      </c>
      <c r="O144" s="25">
        <f t="shared" si="129"/>
        <v>55</v>
      </c>
      <c r="P144" s="24">
        <f t="shared" si="130"/>
        <v>6860067.5</v>
      </c>
      <c r="Q144" s="25">
        <f t="shared" si="131"/>
        <v>0</v>
      </c>
      <c r="R144" s="24">
        <f t="shared" si="132"/>
        <v>0</v>
      </c>
      <c r="S144" s="25">
        <f t="shared" si="133"/>
        <v>0</v>
      </c>
      <c r="T144" s="24">
        <f t="shared" si="134"/>
        <v>0</v>
      </c>
      <c r="U144" s="25">
        <f t="shared" si="135"/>
        <v>0</v>
      </c>
      <c r="V144" s="24">
        <f t="shared" si="136"/>
        <v>0</v>
      </c>
      <c r="W144" s="25">
        <f t="shared" si="137"/>
        <v>0</v>
      </c>
      <c r="X144" s="24">
        <f t="shared" si="138"/>
        <v>0</v>
      </c>
      <c r="Y144" s="24">
        <f t="shared" si="139"/>
        <v>2058020.25</v>
      </c>
      <c r="Z144" s="24">
        <f t="shared" si="140"/>
        <v>0</v>
      </c>
      <c r="AA144" s="25">
        <f>КМС!AA144+ИГС!AA144+МАКС!AA144</f>
        <v>0</v>
      </c>
      <c r="AB144" s="24">
        <f>КМС!AB144+ИГС!AB144+МАКС!AB144</f>
        <v>0</v>
      </c>
      <c r="AC144" s="25">
        <f>КМС!AC144+ИГС!AC144+МАКС!AC144</f>
        <v>0</v>
      </c>
      <c r="AD144" s="24">
        <f>КМС!AD144+ИГС!AD144+МАКС!AD144</f>
        <v>0</v>
      </c>
      <c r="AE144" s="25">
        <f>КМС!AE144+ИГС!AE144+МАКС!AE144</f>
        <v>0</v>
      </c>
      <c r="AF144" s="24">
        <f>КМС!AF144+ИГС!AF144+МАКС!AF144</f>
        <v>0</v>
      </c>
      <c r="AG144" s="25">
        <f>КМС!AG144+ИГС!AG144+МАКС!AG144</f>
        <v>16</v>
      </c>
      <c r="AH144" s="24">
        <f>КМС!AH144+ИГС!AH144+МАКС!AH144</f>
        <v>2058020.25</v>
      </c>
      <c r="AI144" s="25">
        <f>КМС!AI144+ИГС!AI144+МАКС!AI144</f>
        <v>0</v>
      </c>
      <c r="AJ144" s="24">
        <f>КМС!AJ144+ИГС!AJ144+МАКС!AJ144</f>
        <v>0</v>
      </c>
      <c r="AK144" s="25">
        <f>КМС!AK144+ИГС!AK144+МАКС!AK144</f>
        <v>0</v>
      </c>
      <c r="AL144" s="24">
        <f>КМС!AL144+ИГС!AL144+МАКС!AL144</f>
        <v>0</v>
      </c>
      <c r="AM144" s="25">
        <f>КМС!AM144+ИГС!AM144+МАКС!AM144</f>
        <v>0</v>
      </c>
      <c r="AN144" s="24">
        <f>КМС!AN144+ИГС!AN144+МАКС!AN144</f>
        <v>0</v>
      </c>
      <c r="AO144" s="25">
        <f>КМС!AO144+ИГС!AO144+МАКС!AO144</f>
        <v>0</v>
      </c>
      <c r="AP144" s="24">
        <f>КМС!AP144+ИГС!AP144+МАКС!AP144</f>
        <v>0</v>
      </c>
      <c r="AQ144" s="24">
        <f t="shared" si="141"/>
        <v>1372013.5</v>
      </c>
      <c r="AR144" s="24">
        <f t="shared" si="142"/>
        <v>0</v>
      </c>
      <c r="AS144" s="25">
        <f>КМС!AS144+ИГС!AS144+МАКС!AS144</f>
        <v>0</v>
      </c>
      <c r="AT144" s="24">
        <f>КМС!AT144+ИГС!AT144+МАКС!AT144</f>
        <v>0</v>
      </c>
      <c r="AU144" s="25">
        <f>КМС!AU144+ИГС!AU144+МАКС!AU144</f>
        <v>0</v>
      </c>
      <c r="AV144" s="24">
        <f>КМС!AV144+ИГС!AV144+МАКС!AV144</f>
        <v>0</v>
      </c>
      <c r="AW144" s="25">
        <f>КМС!AW144+ИГС!AW144+МАКС!AW144</f>
        <v>0</v>
      </c>
      <c r="AX144" s="24">
        <f>КМС!AX144+ИГС!AX144+МАКС!AX144</f>
        <v>0</v>
      </c>
      <c r="AY144" s="25">
        <f>КМС!AY144+ИГС!AY144+МАКС!AY144</f>
        <v>11</v>
      </c>
      <c r="AZ144" s="24">
        <f>КМС!AZ144+ИГС!AZ144+МАКС!AZ144</f>
        <v>1372013.5</v>
      </c>
      <c r="BA144" s="25">
        <f>КМС!BA144+ИГС!BA144+МАКС!BA144</f>
        <v>0</v>
      </c>
      <c r="BB144" s="24">
        <f>КМС!BB144+ИГС!BB144+МАКС!BB144</f>
        <v>0</v>
      </c>
      <c r="BC144" s="25">
        <f>КМС!BC144+ИГС!BC144+МАКС!BC144</f>
        <v>0</v>
      </c>
      <c r="BD144" s="24">
        <f>КМС!BD144+ИГС!BD144+МАКС!BD144</f>
        <v>0</v>
      </c>
      <c r="BE144" s="25">
        <f>КМС!BE144+ИГС!BE144+МАКС!BE144</f>
        <v>0</v>
      </c>
      <c r="BF144" s="24">
        <f>КМС!BF144+ИГС!BF144+МАКС!BF144</f>
        <v>0</v>
      </c>
      <c r="BG144" s="25">
        <f>КМС!BG144+ИГС!BG144+МАКС!BG144</f>
        <v>0</v>
      </c>
      <c r="BH144" s="24">
        <f>КМС!BH144+ИГС!BH144+МАКС!BH144</f>
        <v>0</v>
      </c>
      <c r="BI144" s="24">
        <f t="shared" si="143"/>
        <v>1372013.5</v>
      </c>
      <c r="BJ144" s="24">
        <f t="shared" si="144"/>
        <v>0</v>
      </c>
      <c r="BK144" s="25">
        <f>КМС!BK144+ИГС!BK144+МАКС!BK144</f>
        <v>0</v>
      </c>
      <c r="BL144" s="24">
        <f>КМС!BL144+ИГС!BL144+МАКС!BL144</f>
        <v>0</v>
      </c>
      <c r="BM144" s="25">
        <f>КМС!BM144+ИГС!BM144+МАКС!BM144</f>
        <v>0</v>
      </c>
      <c r="BN144" s="24">
        <f>КМС!BN144+ИГС!BN144+МАКС!BN144</f>
        <v>0</v>
      </c>
      <c r="BO144" s="25">
        <f>КМС!BO144+ИГС!BO144+МАКС!BO144</f>
        <v>0</v>
      </c>
      <c r="BP144" s="24">
        <f>КМС!BP144+ИГС!BP144+МАКС!BP144</f>
        <v>0</v>
      </c>
      <c r="BQ144" s="25">
        <f>КМС!BQ144+ИГС!BQ144+МАКС!BQ144</f>
        <v>11</v>
      </c>
      <c r="BR144" s="24">
        <f>КМС!BR144+ИГС!BR144+МАКС!BR144</f>
        <v>1372013.5</v>
      </c>
      <c r="BS144" s="25">
        <f>КМС!BS144+ИГС!BS144+МАКС!BS144</f>
        <v>0</v>
      </c>
      <c r="BT144" s="24">
        <f>КМС!BT144+ИГС!BT144+МАКС!BT144</f>
        <v>0</v>
      </c>
      <c r="BU144" s="25">
        <f>КМС!BU144+ИГС!BU144+МАКС!BU144</f>
        <v>0</v>
      </c>
      <c r="BV144" s="24">
        <f>КМС!BV144+ИГС!BV144+МАКС!BV144</f>
        <v>0</v>
      </c>
      <c r="BW144" s="25">
        <f>КМС!BW144+ИГС!BW144+МАКС!BW144</f>
        <v>0</v>
      </c>
      <c r="BX144" s="24">
        <f>КМС!BX144+ИГС!BX144+МАКС!BX144</f>
        <v>0</v>
      </c>
      <c r="BY144" s="25">
        <f>КМС!BY144+ИГС!BY144+МАКС!BY144</f>
        <v>0</v>
      </c>
      <c r="BZ144" s="24">
        <f>КМС!BZ144+ИГС!BZ144+МАКС!BZ144</f>
        <v>0</v>
      </c>
      <c r="CA144" s="24">
        <f t="shared" si="145"/>
        <v>2058020.25</v>
      </c>
      <c r="CB144" s="24">
        <f t="shared" si="146"/>
        <v>0</v>
      </c>
      <c r="CC144" s="25">
        <f>КМС!CC144+ИГС!CC144+МАКС!CC144</f>
        <v>0</v>
      </c>
      <c r="CD144" s="24">
        <f>КМС!CD144+ИГС!CD144+МАКС!CD144</f>
        <v>0</v>
      </c>
      <c r="CE144" s="25">
        <f>КМС!CE144+ИГС!CE144+МАКС!CE144</f>
        <v>0</v>
      </c>
      <c r="CF144" s="24">
        <f>КМС!CF144+ИГС!CF144+МАКС!CF144</f>
        <v>0</v>
      </c>
      <c r="CG144" s="25">
        <f>КМС!CG144+ИГС!CG144+МАКС!CG144</f>
        <v>0</v>
      </c>
      <c r="CH144" s="24">
        <f>КМС!CH144+ИГС!CH144+МАКС!CH144</f>
        <v>0</v>
      </c>
      <c r="CI144" s="25">
        <f>КМС!CI144+ИГС!CI144+МАКС!CI144</f>
        <v>17</v>
      </c>
      <c r="CJ144" s="24">
        <f>КМС!CJ144+ИГС!CJ144+МАКС!CJ144</f>
        <v>2058020.25</v>
      </c>
      <c r="CK144" s="25">
        <f>КМС!CK144+ИГС!CK144+МАКС!CK144</f>
        <v>0</v>
      </c>
      <c r="CL144" s="24">
        <f>КМС!CL144+ИГС!CL144+МАКС!CL144</f>
        <v>0</v>
      </c>
      <c r="CM144" s="25">
        <f>КМС!CM144+ИГС!CM144+МАКС!CM144</f>
        <v>0</v>
      </c>
      <c r="CN144" s="24">
        <f>КМС!CN144+ИГС!CN144+МАКС!CN144</f>
        <v>0</v>
      </c>
      <c r="CO144" s="25">
        <f>КМС!CO144+ИГС!CO144+МАКС!CO144</f>
        <v>0</v>
      </c>
      <c r="CP144" s="24">
        <f>КМС!CP144+ИГС!CP144+МАКС!CP144</f>
        <v>0</v>
      </c>
      <c r="CQ144" s="25">
        <f>КМС!CQ144+ИГС!CQ144+МАКС!CQ144</f>
        <v>0</v>
      </c>
      <c r="CR144" s="24">
        <f>КМС!CR144+ИГС!CR144+МАКС!CR144</f>
        <v>0</v>
      </c>
    </row>
    <row r="145" spans="1:96" x14ac:dyDescent="0.25">
      <c r="A145" s="15">
        <v>114</v>
      </c>
      <c r="B145" s="8" t="s">
        <v>296</v>
      </c>
      <c r="C145" s="28">
        <v>330427</v>
      </c>
      <c r="D145" s="29" t="s">
        <v>146</v>
      </c>
      <c r="E145" s="29" t="s">
        <v>129</v>
      </c>
      <c r="F145" s="31" t="s">
        <v>147</v>
      </c>
      <c r="G145" s="24">
        <f t="shared" si="122"/>
        <v>0</v>
      </c>
      <c r="H145" s="24">
        <f t="shared" si="123"/>
        <v>0</v>
      </c>
      <c r="I145" s="25">
        <f t="shared" si="121"/>
        <v>0</v>
      </c>
      <c r="J145" s="24">
        <f t="shared" si="124"/>
        <v>0</v>
      </c>
      <c r="K145" s="25">
        <f t="shared" si="125"/>
        <v>0</v>
      </c>
      <c r="L145" s="24">
        <f t="shared" si="126"/>
        <v>0</v>
      </c>
      <c r="M145" s="25">
        <f t="shared" si="127"/>
        <v>0</v>
      </c>
      <c r="N145" s="24">
        <f t="shared" si="128"/>
        <v>0</v>
      </c>
      <c r="O145" s="25">
        <f t="shared" si="129"/>
        <v>0</v>
      </c>
      <c r="P145" s="24">
        <f t="shared" si="130"/>
        <v>0</v>
      </c>
      <c r="Q145" s="25">
        <f t="shared" si="131"/>
        <v>0</v>
      </c>
      <c r="R145" s="24">
        <f t="shared" si="132"/>
        <v>0</v>
      </c>
      <c r="S145" s="25">
        <f t="shared" si="133"/>
        <v>0</v>
      </c>
      <c r="T145" s="24">
        <f t="shared" si="134"/>
        <v>0</v>
      </c>
      <c r="U145" s="25">
        <f t="shared" si="135"/>
        <v>0</v>
      </c>
      <c r="V145" s="24">
        <f t="shared" si="136"/>
        <v>0</v>
      </c>
      <c r="W145" s="25">
        <f t="shared" si="137"/>
        <v>0</v>
      </c>
      <c r="X145" s="24">
        <f t="shared" si="138"/>
        <v>0</v>
      </c>
      <c r="Y145" s="24">
        <f t="shared" si="139"/>
        <v>0</v>
      </c>
      <c r="Z145" s="24">
        <f t="shared" si="140"/>
        <v>0</v>
      </c>
      <c r="AA145" s="25">
        <f>КМС!AA145+ИГС!AA145+МАКС!AA145</f>
        <v>0</v>
      </c>
      <c r="AB145" s="24">
        <f>КМС!AB145+ИГС!AB145+МАКС!AB145</f>
        <v>0</v>
      </c>
      <c r="AC145" s="25">
        <f>КМС!AC145+ИГС!AC145+МАКС!AC145</f>
        <v>0</v>
      </c>
      <c r="AD145" s="24">
        <f>КМС!AD145+ИГС!AD145+МАКС!AD145</f>
        <v>0</v>
      </c>
      <c r="AE145" s="25">
        <f>КМС!AE145+ИГС!AE145+МАКС!AE145</f>
        <v>0</v>
      </c>
      <c r="AF145" s="24">
        <f>КМС!AF145+ИГС!AF145+МАКС!AF145</f>
        <v>0</v>
      </c>
      <c r="AG145" s="25">
        <f>КМС!AG145+ИГС!AG145+МАКС!AG145</f>
        <v>0</v>
      </c>
      <c r="AH145" s="24">
        <f>КМС!AH145+ИГС!AH145+МАКС!AH145</f>
        <v>0</v>
      </c>
      <c r="AI145" s="25">
        <f>КМС!AI145+ИГС!AI145+МАКС!AI145</f>
        <v>0</v>
      </c>
      <c r="AJ145" s="24">
        <f>КМС!AJ145+ИГС!AJ145+МАКС!AJ145</f>
        <v>0</v>
      </c>
      <c r="AK145" s="25">
        <f>КМС!AK145+ИГС!AK145+МАКС!AK145</f>
        <v>0</v>
      </c>
      <c r="AL145" s="24">
        <f>КМС!AL145+ИГС!AL145+МАКС!AL145</f>
        <v>0</v>
      </c>
      <c r="AM145" s="25">
        <f>КМС!AM145+ИГС!AM145+МАКС!AM145</f>
        <v>0</v>
      </c>
      <c r="AN145" s="24">
        <f>КМС!AN145+ИГС!AN145+МАКС!AN145</f>
        <v>0</v>
      </c>
      <c r="AO145" s="25">
        <f>КМС!AO145+ИГС!AO145+МАКС!AO145</f>
        <v>0</v>
      </c>
      <c r="AP145" s="24">
        <f>КМС!AP145+ИГС!AP145+МАКС!AP145</f>
        <v>0</v>
      </c>
      <c r="AQ145" s="24">
        <f t="shared" si="141"/>
        <v>0</v>
      </c>
      <c r="AR145" s="24">
        <f t="shared" si="142"/>
        <v>0</v>
      </c>
      <c r="AS145" s="25">
        <f>КМС!AS145+ИГС!AS145+МАКС!AS145</f>
        <v>0</v>
      </c>
      <c r="AT145" s="24">
        <f>КМС!AT145+ИГС!AT145+МАКС!AT145</f>
        <v>0</v>
      </c>
      <c r="AU145" s="25">
        <f>КМС!AU145+ИГС!AU145+МАКС!AU145</f>
        <v>0</v>
      </c>
      <c r="AV145" s="24">
        <f>КМС!AV145+ИГС!AV145+МАКС!AV145</f>
        <v>0</v>
      </c>
      <c r="AW145" s="25">
        <f>КМС!AW145+ИГС!AW145+МАКС!AW145</f>
        <v>0</v>
      </c>
      <c r="AX145" s="24">
        <f>КМС!AX145+ИГС!AX145+МАКС!AX145</f>
        <v>0</v>
      </c>
      <c r="AY145" s="25">
        <f>КМС!AY145+ИГС!AY145+МАКС!AY145</f>
        <v>0</v>
      </c>
      <c r="AZ145" s="24">
        <f>КМС!AZ145+ИГС!AZ145+МАКС!AZ145</f>
        <v>0</v>
      </c>
      <c r="BA145" s="25">
        <f>КМС!BA145+ИГС!BA145+МАКС!BA145</f>
        <v>0</v>
      </c>
      <c r="BB145" s="24">
        <f>КМС!BB145+ИГС!BB145+МАКС!BB145</f>
        <v>0</v>
      </c>
      <c r="BC145" s="25">
        <f>КМС!BC145+ИГС!BC145+МАКС!BC145</f>
        <v>0</v>
      </c>
      <c r="BD145" s="24">
        <f>КМС!BD145+ИГС!BD145+МАКС!BD145</f>
        <v>0</v>
      </c>
      <c r="BE145" s="25">
        <f>КМС!BE145+ИГС!BE145+МАКС!BE145</f>
        <v>0</v>
      </c>
      <c r="BF145" s="24">
        <f>КМС!BF145+ИГС!BF145+МАКС!BF145</f>
        <v>0</v>
      </c>
      <c r="BG145" s="25">
        <f>КМС!BG145+ИГС!BG145+МАКС!BG145</f>
        <v>0</v>
      </c>
      <c r="BH145" s="24">
        <f>КМС!BH145+ИГС!BH145+МАКС!BH145</f>
        <v>0</v>
      </c>
      <c r="BI145" s="24">
        <f t="shared" si="143"/>
        <v>0</v>
      </c>
      <c r="BJ145" s="24">
        <f t="shared" si="144"/>
        <v>0</v>
      </c>
      <c r="BK145" s="25">
        <f>КМС!BK145+ИГС!BK145+МАКС!BK145</f>
        <v>0</v>
      </c>
      <c r="BL145" s="24">
        <f>КМС!BL145+ИГС!BL145+МАКС!BL145</f>
        <v>0</v>
      </c>
      <c r="BM145" s="25">
        <f>КМС!BM145+ИГС!BM145+МАКС!BM145</f>
        <v>0</v>
      </c>
      <c r="BN145" s="24">
        <f>КМС!BN145+ИГС!BN145+МАКС!BN145</f>
        <v>0</v>
      </c>
      <c r="BO145" s="25">
        <f>КМС!BO145+ИГС!BO145+МАКС!BO145</f>
        <v>0</v>
      </c>
      <c r="BP145" s="24">
        <f>КМС!BP145+ИГС!BP145+МАКС!BP145</f>
        <v>0</v>
      </c>
      <c r="BQ145" s="25">
        <f>КМС!BQ145+ИГС!BQ145+МАКС!BQ145</f>
        <v>0</v>
      </c>
      <c r="BR145" s="24">
        <f>КМС!BR145+ИГС!BR145+МАКС!BR145</f>
        <v>0</v>
      </c>
      <c r="BS145" s="25">
        <f>КМС!BS145+ИГС!BS145+МАКС!BS145</f>
        <v>0</v>
      </c>
      <c r="BT145" s="24">
        <f>КМС!BT145+ИГС!BT145+МАКС!BT145</f>
        <v>0</v>
      </c>
      <c r="BU145" s="25">
        <f>КМС!BU145+ИГС!BU145+МАКС!BU145</f>
        <v>0</v>
      </c>
      <c r="BV145" s="24">
        <f>КМС!BV145+ИГС!BV145+МАКС!BV145</f>
        <v>0</v>
      </c>
      <c r="BW145" s="25">
        <f>КМС!BW145+ИГС!BW145+МАКС!BW145</f>
        <v>0</v>
      </c>
      <c r="BX145" s="24">
        <f>КМС!BX145+ИГС!BX145+МАКС!BX145</f>
        <v>0</v>
      </c>
      <c r="BY145" s="25">
        <f>КМС!BY145+ИГС!BY145+МАКС!BY145</f>
        <v>0</v>
      </c>
      <c r="BZ145" s="24">
        <f>КМС!BZ145+ИГС!BZ145+МАКС!BZ145</f>
        <v>0</v>
      </c>
      <c r="CA145" s="24">
        <f t="shared" si="145"/>
        <v>0</v>
      </c>
      <c r="CB145" s="24">
        <f t="shared" si="146"/>
        <v>0</v>
      </c>
      <c r="CC145" s="25">
        <f>КМС!CC145+ИГС!CC145+МАКС!CC145</f>
        <v>0</v>
      </c>
      <c r="CD145" s="24">
        <f>КМС!CD145+ИГС!CD145+МАКС!CD145</f>
        <v>0</v>
      </c>
      <c r="CE145" s="25">
        <f>КМС!CE145+ИГС!CE145+МАКС!CE145</f>
        <v>0</v>
      </c>
      <c r="CF145" s="24">
        <f>КМС!CF145+ИГС!CF145+МАКС!CF145</f>
        <v>0</v>
      </c>
      <c r="CG145" s="25">
        <f>КМС!CG145+ИГС!CG145+МАКС!CG145</f>
        <v>0</v>
      </c>
      <c r="CH145" s="24">
        <f>КМС!CH145+ИГС!CH145+МАКС!CH145</f>
        <v>0</v>
      </c>
      <c r="CI145" s="25">
        <f>КМС!CI145+ИГС!CI145+МАКС!CI145</f>
        <v>0</v>
      </c>
      <c r="CJ145" s="24">
        <f>КМС!CJ145+ИГС!CJ145+МАКС!CJ145</f>
        <v>0</v>
      </c>
      <c r="CK145" s="25">
        <f>КМС!CK145+ИГС!CK145+МАКС!CK145</f>
        <v>0</v>
      </c>
      <c r="CL145" s="24">
        <f>КМС!CL145+ИГС!CL145+МАКС!CL145</f>
        <v>0</v>
      </c>
      <c r="CM145" s="25">
        <f>КМС!CM145+ИГС!CM145+МАКС!CM145</f>
        <v>0</v>
      </c>
      <c r="CN145" s="24">
        <f>КМС!CN145+ИГС!CN145+МАКС!CN145</f>
        <v>0</v>
      </c>
      <c r="CO145" s="25">
        <f>КМС!CO145+ИГС!CO145+МАКС!CO145</f>
        <v>0</v>
      </c>
      <c r="CP145" s="24">
        <f>КМС!CP145+ИГС!CP145+МАКС!CP145</f>
        <v>0</v>
      </c>
      <c r="CQ145" s="25">
        <f>КМС!CQ145+ИГС!CQ145+МАКС!CQ145</f>
        <v>0</v>
      </c>
      <c r="CR145" s="24">
        <f>КМС!CR145+ИГС!CR145+МАКС!CR145</f>
        <v>0</v>
      </c>
    </row>
    <row r="146" spans="1:96" x14ac:dyDescent="0.25">
      <c r="A146" s="15">
        <v>115</v>
      </c>
      <c r="B146" s="8" t="s">
        <v>116</v>
      </c>
      <c r="C146" s="28"/>
      <c r="D146" s="29"/>
      <c r="E146" s="30" t="s">
        <v>128</v>
      </c>
      <c r="F146" s="31"/>
      <c r="G146" s="24">
        <f t="shared" si="122"/>
        <v>0</v>
      </c>
      <c r="H146" s="24">
        <f t="shared" si="123"/>
        <v>0</v>
      </c>
      <c r="I146" s="25">
        <f t="shared" si="121"/>
        <v>0</v>
      </c>
      <c r="J146" s="24">
        <f t="shared" si="124"/>
        <v>0</v>
      </c>
      <c r="K146" s="25">
        <f t="shared" si="125"/>
        <v>0</v>
      </c>
      <c r="L146" s="24">
        <f t="shared" si="126"/>
        <v>0</v>
      </c>
      <c r="M146" s="25">
        <f t="shared" si="127"/>
        <v>0</v>
      </c>
      <c r="N146" s="24">
        <f t="shared" si="128"/>
        <v>0</v>
      </c>
      <c r="O146" s="25">
        <f t="shared" si="129"/>
        <v>0</v>
      </c>
      <c r="P146" s="24">
        <f t="shared" si="130"/>
        <v>0</v>
      </c>
      <c r="Q146" s="25">
        <f t="shared" si="131"/>
        <v>0</v>
      </c>
      <c r="R146" s="24">
        <f t="shared" si="132"/>
        <v>0</v>
      </c>
      <c r="S146" s="25">
        <f t="shared" si="133"/>
        <v>0</v>
      </c>
      <c r="T146" s="24">
        <f t="shared" si="134"/>
        <v>0</v>
      </c>
      <c r="U146" s="25">
        <f t="shared" si="135"/>
        <v>0</v>
      </c>
      <c r="V146" s="24">
        <f t="shared" si="136"/>
        <v>0</v>
      </c>
      <c r="W146" s="25">
        <f t="shared" si="137"/>
        <v>0</v>
      </c>
      <c r="X146" s="24">
        <f t="shared" si="138"/>
        <v>0</v>
      </c>
      <c r="Y146" s="24">
        <f t="shared" si="139"/>
        <v>0</v>
      </c>
      <c r="Z146" s="24">
        <f t="shared" si="140"/>
        <v>0</v>
      </c>
      <c r="AA146" s="25">
        <f>КМС!AA146+ИГС!AA146+МАКС!AA146</f>
        <v>0</v>
      </c>
      <c r="AB146" s="24">
        <f>КМС!AB146+ИГС!AB146+МАКС!AB146</f>
        <v>0</v>
      </c>
      <c r="AC146" s="25">
        <f>КМС!AC146+ИГС!AC146+МАКС!AC146</f>
        <v>0</v>
      </c>
      <c r="AD146" s="24">
        <f>КМС!AD146+ИГС!AD146+МАКС!AD146</f>
        <v>0</v>
      </c>
      <c r="AE146" s="25">
        <f>КМС!AE146+ИГС!AE146+МАКС!AE146</f>
        <v>0</v>
      </c>
      <c r="AF146" s="24">
        <f>КМС!AF146+ИГС!AF146+МАКС!AF146</f>
        <v>0</v>
      </c>
      <c r="AG146" s="25">
        <f>КМС!AG146+ИГС!AG146+МАКС!AG146</f>
        <v>0</v>
      </c>
      <c r="AH146" s="24">
        <f>КМС!AH146+ИГС!AH146+МАКС!AH146</f>
        <v>0</v>
      </c>
      <c r="AI146" s="25">
        <f>КМС!AI146+ИГС!AI146+МАКС!AI146</f>
        <v>0</v>
      </c>
      <c r="AJ146" s="24">
        <f>КМС!AJ146+ИГС!AJ146+МАКС!AJ146</f>
        <v>0</v>
      </c>
      <c r="AK146" s="25">
        <f>КМС!AK146+ИГС!AK146+МАКС!AK146</f>
        <v>0</v>
      </c>
      <c r="AL146" s="24">
        <f>КМС!AL146+ИГС!AL146+МАКС!AL146</f>
        <v>0</v>
      </c>
      <c r="AM146" s="25">
        <f>КМС!AM146+ИГС!AM146+МАКС!AM146</f>
        <v>0</v>
      </c>
      <c r="AN146" s="24">
        <f>КМС!AN146+ИГС!AN146+МАКС!AN146</f>
        <v>0</v>
      </c>
      <c r="AO146" s="25">
        <f>КМС!AO146+ИГС!AO146+МАКС!AO146</f>
        <v>0</v>
      </c>
      <c r="AP146" s="24">
        <f>КМС!AP146+ИГС!AP146+МАКС!AP146</f>
        <v>0</v>
      </c>
      <c r="AQ146" s="24">
        <f t="shared" si="141"/>
        <v>0</v>
      </c>
      <c r="AR146" s="24">
        <f t="shared" si="142"/>
        <v>0</v>
      </c>
      <c r="AS146" s="25">
        <f>КМС!AS146+ИГС!AS146+МАКС!AS146</f>
        <v>0</v>
      </c>
      <c r="AT146" s="24">
        <f>КМС!AT146+ИГС!AT146+МАКС!AT146</f>
        <v>0</v>
      </c>
      <c r="AU146" s="25">
        <f>КМС!AU146+ИГС!AU146+МАКС!AU146</f>
        <v>0</v>
      </c>
      <c r="AV146" s="24">
        <f>КМС!AV146+ИГС!AV146+МАКС!AV146</f>
        <v>0</v>
      </c>
      <c r="AW146" s="25">
        <f>КМС!AW146+ИГС!AW146+МАКС!AW146</f>
        <v>0</v>
      </c>
      <c r="AX146" s="24">
        <f>КМС!AX146+ИГС!AX146+МАКС!AX146</f>
        <v>0</v>
      </c>
      <c r="AY146" s="25">
        <f>КМС!AY146+ИГС!AY146+МАКС!AY146</f>
        <v>0</v>
      </c>
      <c r="AZ146" s="24">
        <f>КМС!AZ146+ИГС!AZ146+МАКС!AZ146</f>
        <v>0</v>
      </c>
      <c r="BA146" s="25">
        <f>КМС!BA146+ИГС!BA146+МАКС!BA146</f>
        <v>0</v>
      </c>
      <c r="BB146" s="24">
        <f>КМС!BB146+ИГС!BB146+МАКС!BB146</f>
        <v>0</v>
      </c>
      <c r="BC146" s="25">
        <f>КМС!BC146+ИГС!BC146+МАКС!BC146</f>
        <v>0</v>
      </c>
      <c r="BD146" s="24">
        <f>КМС!BD146+ИГС!BD146+МАКС!BD146</f>
        <v>0</v>
      </c>
      <c r="BE146" s="25">
        <f>КМС!BE146+ИГС!BE146+МАКС!BE146</f>
        <v>0</v>
      </c>
      <c r="BF146" s="24">
        <f>КМС!BF146+ИГС!BF146+МАКС!BF146</f>
        <v>0</v>
      </c>
      <c r="BG146" s="25">
        <f>КМС!BG146+ИГС!BG146+МАКС!BG146</f>
        <v>0</v>
      </c>
      <c r="BH146" s="24">
        <f>КМС!BH146+ИГС!BH146+МАКС!BH146</f>
        <v>0</v>
      </c>
      <c r="BI146" s="24">
        <f t="shared" si="143"/>
        <v>0</v>
      </c>
      <c r="BJ146" s="24">
        <f t="shared" si="144"/>
        <v>0</v>
      </c>
      <c r="BK146" s="25">
        <f>КМС!BK146+ИГС!BK146+МАКС!BK146</f>
        <v>0</v>
      </c>
      <c r="BL146" s="24">
        <f>КМС!BL146+ИГС!BL146+МАКС!BL146</f>
        <v>0</v>
      </c>
      <c r="BM146" s="25">
        <f>КМС!BM146+ИГС!BM146+МАКС!BM146</f>
        <v>0</v>
      </c>
      <c r="BN146" s="24">
        <f>КМС!BN146+ИГС!BN146+МАКС!BN146</f>
        <v>0</v>
      </c>
      <c r="BO146" s="25">
        <f>КМС!BO146+ИГС!BO146+МАКС!BO146</f>
        <v>0</v>
      </c>
      <c r="BP146" s="24">
        <f>КМС!BP146+ИГС!BP146+МАКС!BP146</f>
        <v>0</v>
      </c>
      <c r="BQ146" s="25">
        <f>КМС!BQ146+ИГС!BQ146+МАКС!BQ146</f>
        <v>0</v>
      </c>
      <c r="BR146" s="24">
        <f>КМС!BR146+ИГС!BR146+МАКС!BR146</f>
        <v>0</v>
      </c>
      <c r="BS146" s="25">
        <f>КМС!BS146+ИГС!BS146+МАКС!BS146</f>
        <v>0</v>
      </c>
      <c r="BT146" s="24">
        <f>КМС!BT146+ИГС!BT146+МАКС!BT146</f>
        <v>0</v>
      </c>
      <c r="BU146" s="25">
        <f>КМС!BU146+ИГС!BU146+МАКС!BU146</f>
        <v>0</v>
      </c>
      <c r="BV146" s="24">
        <f>КМС!BV146+ИГС!BV146+МАКС!BV146</f>
        <v>0</v>
      </c>
      <c r="BW146" s="25">
        <f>КМС!BW146+ИГС!BW146+МАКС!BW146</f>
        <v>0</v>
      </c>
      <c r="BX146" s="24">
        <f>КМС!BX146+ИГС!BX146+МАКС!BX146</f>
        <v>0</v>
      </c>
      <c r="BY146" s="25">
        <f>КМС!BY146+ИГС!BY146+МАКС!BY146</f>
        <v>0</v>
      </c>
      <c r="BZ146" s="24">
        <f>КМС!BZ146+ИГС!BZ146+МАКС!BZ146</f>
        <v>0</v>
      </c>
      <c r="CA146" s="24">
        <f t="shared" si="145"/>
        <v>0</v>
      </c>
      <c r="CB146" s="24">
        <f t="shared" si="146"/>
        <v>0</v>
      </c>
      <c r="CC146" s="25">
        <f>КМС!CC146+ИГС!CC146+МАКС!CC146</f>
        <v>0</v>
      </c>
      <c r="CD146" s="24">
        <f>КМС!CD146+ИГС!CD146+МАКС!CD146</f>
        <v>0</v>
      </c>
      <c r="CE146" s="25">
        <f>КМС!CE146+ИГС!CE146+МАКС!CE146</f>
        <v>0</v>
      </c>
      <c r="CF146" s="24">
        <f>КМС!CF146+ИГС!CF146+МАКС!CF146</f>
        <v>0</v>
      </c>
      <c r="CG146" s="25">
        <f>КМС!CG146+ИГС!CG146+МАКС!CG146</f>
        <v>0</v>
      </c>
      <c r="CH146" s="24">
        <f>КМС!CH146+ИГС!CH146+МАКС!CH146</f>
        <v>0</v>
      </c>
      <c r="CI146" s="25">
        <f>КМС!CI146+ИГС!CI146+МАКС!CI146</f>
        <v>0</v>
      </c>
      <c r="CJ146" s="24">
        <f>КМС!CJ146+ИГС!CJ146+МАКС!CJ146</f>
        <v>0</v>
      </c>
      <c r="CK146" s="25">
        <f>КМС!CK146+ИГС!CK146+МАКС!CK146</f>
        <v>0</v>
      </c>
      <c r="CL146" s="24">
        <f>КМС!CL146+ИГС!CL146+МАКС!CL146</f>
        <v>0</v>
      </c>
      <c r="CM146" s="25">
        <f>КМС!CM146+ИГС!CM146+МАКС!CM146</f>
        <v>0</v>
      </c>
      <c r="CN146" s="24">
        <f>КМС!CN146+ИГС!CN146+МАКС!CN146</f>
        <v>0</v>
      </c>
      <c r="CO146" s="25">
        <f>КМС!CO146+ИГС!CO146+МАКС!CO146</f>
        <v>0</v>
      </c>
      <c r="CP146" s="24">
        <f>КМС!CP146+ИГС!CP146+МАКС!CP146</f>
        <v>0</v>
      </c>
      <c r="CQ146" s="25">
        <f>КМС!CQ146+ИГС!CQ146+МАКС!CQ146</f>
        <v>0</v>
      </c>
      <c r="CR146" s="24">
        <f>КМС!CR146+ИГС!CR146+МАКС!CR146</f>
        <v>0</v>
      </c>
    </row>
    <row r="147" spans="1:96" s="58" customFormat="1" x14ac:dyDescent="0.2">
      <c r="A147" s="15">
        <v>116</v>
      </c>
      <c r="B147" s="8" t="s">
        <v>149</v>
      </c>
      <c r="C147" s="28">
        <v>330382</v>
      </c>
      <c r="D147" s="29" t="s">
        <v>142</v>
      </c>
      <c r="E147" s="29" t="s">
        <v>128</v>
      </c>
      <c r="F147" s="31" t="s">
        <v>143</v>
      </c>
      <c r="G147" s="24">
        <f t="shared" si="122"/>
        <v>374185.5</v>
      </c>
      <c r="H147" s="24">
        <f t="shared" si="123"/>
        <v>0</v>
      </c>
      <c r="I147" s="25">
        <f t="shared" si="121"/>
        <v>0</v>
      </c>
      <c r="J147" s="24">
        <f t="shared" si="124"/>
        <v>0</v>
      </c>
      <c r="K147" s="25">
        <f t="shared" si="125"/>
        <v>0</v>
      </c>
      <c r="L147" s="24">
        <f t="shared" si="126"/>
        <v>0</v>
      </c>
      <c r="M147" s="25">
        <f t="shared" si="127"/>
        <v>0</v>
      </c>
      <c r="N147" s="24">
        <f t="shared" si="128"/>
        <v>0</v>
      </c>
      <c r="O147" s="25">
        <f t="shared" si="129"/>
        <v>3</v>
      </c>
      <c r="P147" s="24">
        <f t="shared" si="130"/>
        <v>374185.5</v>
      </c>
      <c r="Q147" s="25">
        <f t="shared" si="131"/>
        <v>0</v>
      </c>
      <c r="R147" s="24">
        <f t="shared" si="132"/>
        <v>0</v>
      </c>
      <c r="S147" s="25">
        <f t="shared" si="133"/>
        <v>0</v>
      </c>
      <c r="T147" s="24">
        <f t="shared" si="134"/>
        <v>0</v>
      </c>
      <c r="U147" s="25">
        <f t="shared" si="135"/>
        <v>0</v>
      </c>
      <c r="V147" s="24">
        <f t="shared" si="136"/>
        <v>0</v>
      </c>
      <c r="W147" s="25">
        <f t="shared" si="137"/>
        <v>0</v>
      </c>
      <c r="X147" s="24">
        <f t="shared" si="138"/>
        <v>0</v>
      </c>
      <c r="Y147" s="24">
        <f t="shared" si="139"/>
        <v>124728.5</v>
      </c>
      <c r="Z147" s="24">
        <f t="shared" si="140"/>
        <v>0</v>
      </c>
      <c r="AA147" s="25">
        <f>КМС!AA147+ИГС!AA147+МАКС!AA147</f>
        <v>0</v>
      </c>
      <c r="AB147" s="24">
        <f>КМС!AB147+ИГС!AB147+МАКС!AB147</f>
        <v>0</v>
      </c>
      <c r="AC147" s="25">
        <f>КМС!AC147+ИГС!AC147+МАКС!AC147</f>
        <v>0</v>
      </c>
      <c r="AD147" s="24">
        <f>КМС!AD147+ИГС!AD147+МАКС!AD147</f>
        <v>0</v>
      </c>
      <c r="AE147" s="25">
        <f>КМС!AE147+ИГС!AE147+МАКС!AE147</f>
        <v>0</v>
      </c>
      <c r="AF147" s="24">
        <f>КМС!AF147+ИГС!AF147+МАКС!AF147</f>
        <v>0</v>
      </c>
      <c r="AG147" s="25">
        <f>КМС!AG147+ИГС!AG147+МАКС!AG147</f>
        <v>1</v>
      </c>
      <c r="AH147" s="24">
        <f>КМС!AH147+ИГС!AH147+МАКС!AH147</f>
        <v>124728.5</v>
      </c>
      <c r="AI147" s="25">
        <f>КМС!AI147+ИГС!AI147+МАКС!AI147</f>
        <v>0</v>
      </c>
      <c r="AJ147" s="24">
        <f>КМС!AJ147+ИГС!AJ147+МАКС!AJ147</f>
        <v>0</v>
      </c>
      <c r="AK147" s="25">
        <f>КМС!AK147+ИГС!AK147+МАКС!AK147</f>
        <v>0</v>
      </c>
      <c r="AL147" s="24">
        <f>КМС!AL147+ИГС!AL147+МАКС!AL147</f>
        <v>0</v>
      </c>
      <c r="AM147" s="25">
        <f>КМС!AM147+ИГС!AM147+МАКС!AM147</f>
        <v>0</v>
      </c>
      <c r="AN147" s="24">
        <f>КМС!AN147+ИГС!AN147+МАКС!AN147</f>
        <v>0</v>
      </c>
      <c r="AO147" s="25">
        <f>КМС!AO147+ИГС!AO147+МАКС!AO147</f>
        <v>0</v>
      </c>
      <c r="AP147" s="24">
        <f>КМС!AP147+ИГС!AP147+МАКС!AP147</f>
        <v>0</v>
      </c>
      <c r="AQ147" s="24">
        <f t="shared" si="141"/>
        <v>249457</v>
      </c>
      <c r="AR147" s="24">
        <f t="shared" si="142"/>
        <v>0</v>
      </c>
      <c r="AS147" s="25">
        <f>КМС!AS147+ИГС!AS147+МАКС!AS147</f>
        <v>0</v>
      </c>
      <c r="AT147" s="24">
        <f>КМС!AT147+ИГС!AT147+МАКС!AT147</f>
        <v>0</v>
      </c>
      <c r="AU147" s="25">
        <f>КМС!AU147+ИГС!AU147+МАКС!AU147</f>
        <v>0</v>
      </c>
      <c r="AV147" s="24">
        <f>КМС!AV147+ИГС!AV147+МАКС!AV147</f>
        <v>0</v>
      </c>
      <c r="AW147" s="25">
        <f>КМС!AW147+ИГС!AW147+МАКС!AW147</f>
        <v>0</v>
      </c>
      <c r="AX147" s="24">
        <f>КМС!AX147+ИГС!AX147+МАКС!AX147</f>
        <v>0</v>
      </c>
      <c r="AY147" s="25">
        <f>КМС!AY147+ИГС!AY147+МАКС!AY147</f>
        <v>2</v>
      </c>
      <c r="AZ147" s="24">
        <f>КМС!AZ147+ИГС!AZ147+МАКС!AZ147</f>
        <v>249457</v>
      </c>
      <c r="BA147" s="25">
        <f>КМС!BA147+ИГС!BA147+МАКС!BA147</f>
        <v>0</v>
      </c>
      <c r="BB147" s="24">
        <f>КМС!BB147+ИГС!BB147+МАКС!BB147</f>
        <v>0</v>
      </c>
      <c r="BC147" s="25">
        <f>КМС!BC147+ИГС!BC147+МАКС!BC147</f>
        <v>0</v>
      </c>
      <c r="BD147" s="24">
        <f>КМС!BD147+ИГС!BD147+МАКС!BD147</f>
        <v>0</v>
      </c>
      <c r="BE147" s="25">
        <f>КМС!BE147+ИГС!BE147+МАКС!BE147</f>
        <v>0</v>
      </c>
      <c r="BF147" s="24">
        <f>КМС!BF147+ИГС!BF147+МАКС!BF147</f>
        <v>0</v>
      </c>
      <c r="BG147" s="25">
        <f>КМС!BG147+ИГС!BG147+МАКС!BG147</f>
        <v>0</v>
      </c>
      <c r="BH147" s="24">
        <f>КМС!BH147+ИГС!BH147+МАКС!BH147</f>
        <v>0</v>
      </c>
      <c r="BI147" s="24">
        <f t="shared" si="143"/>
        <v>0</v>
      </c>
      <c r="BJ147" s="24">
        <f t="shared" si="144"/>
        <v>0</v>
      </c>
      <c r="BK147" s="25">
        <f>КМС!BK147+ИГС!BK147+МАКС!BK147</f>
        <v>0</v>
      </c>
      <c r="BL147" s="24">
        <f>КМС!BL147+ИГС!BL147+МАКС!BL147</f>
        <v>0</v>
      </c>
      <c r="BM147" s="25">
        <f>КМС!BM147+ИГС!BM147+МАКС!BM147</f>
        <v>0</v>
      </c>
      <c r="BN147" s="24">
        <f>КМС!BN147+ИГС!BN147+МАКС!BN147</f>
        <v>0</v>
      </c>
      <c r="BO147" s="25">
        <f>КМС!BO147+ИГС!BO147+МАКС!BO147</f>
        <v>0</v>
      </c>
      <c r="BP147" s="24">
        <f>КМС!BP147+ИГС!BP147+МАКС!BP147</f>
        <v>0</v>
      </c>
      <c r="BQ147" s="25">
        <f>КМС!BQ147+ИГС!BQ147+МАКС!BQ147</f>
        <v>0</v>
      </c>
      <c r="BR147" s="24">
        <f>КМС!BR147+ИГС!BR147+МАКС!BR147</f>
        <v>0</v>
      </c>
      <c r="BS147" s="25">
        <f>КМС!BS147+ИГС!BS147+МАКС!BS147</f>
        <v>0</v>
      </c>
      <c r="BT147" s="24">
        <f>КМС!BT147+ИГС!BT147+МАКС!BT147</f>
        <v>0</v>
      </c>
      <c r="BU147" s="25">
        <f>КМС!BU147+ИГС!BU147+МАКС!BU147</f>
        <v>0</v>
      </c>
      <c r="BV147" s="24">
        <f>КМС!BV147+ИГС!BV147+МАКС!BV147</f>
        <v>0</v>
      </c>
      <c r="BW147" s="25">
        <f>КМС!BW147+ИГС!BW147+МАКС!BW147</f>
        <v>0</v>
      </c>
      <c r="BX147" s="24">
        <f>КМС!BX147+ИГС!BX147+МАКС!BX147</f>
        <v>0</v>
      </c>
      <c r="BY147" s="25">
        <f>КМС!BY147+ИГС!BY147+МАКС!BY147</f>
        <v>0</v>
      </c>
      <c r="BZ147" s="24">
        <f>КМС!BZ147+ИГС!BZ147+МАКС!BZ147</f>
        <v>0</v>
      </c>
      <c r="CA147" s="24">
        <f t="shared" si="145"/>
        <v>0</v>
      </c>
      <c r="CB147" s="24">
        <f t="shared" si="146"/>
        <v>0</v>
      </c>
      <c r="CC147" s="25">
        <f>КМС!CC147+ИГС!CC147+МАКС!CC147</f>
        <v>0</v>
      </c>
      <c r="CD147" s="24">
        <f>КМС!CD147+ИГС!CD147+МАКС!CD147</f>
        <v>0</v>
      </c>
      <c r="CE147" s="25">
        <f>КМС!CE147+ИГС!CE147+МАКС!CE147</f>
        <v>0</v>
      </c>
      <c r="CF147" s="24">
        <f>КМС!CF147+ИГС!CF147+МАКС!CF147</f>
        <v>0</v>
      </c>
      <c r="CG147" s="25">
        <f>КМС!CG147+ИГС!CG147+МАКС!CG147</f>
        <v>0</v>
      </c>
      <c r="CH147" s="24">
        <f>КМС!CH147+ИГС!CH147+МАКС!CH147</f>
        <v>0</v>
      </c>
      <c r="CI147" s="25">
        <f>КМС!CI147+ИГС!CI147+МАКС!CI147</f>
        <v>0</v>
      </c>
      <c r="CJ147" s="24">
        <f>КМС!CJ147+ИГС!CJ147+МАКС!CJ147</f>
        <v>0</v>
      </c>
      <c r="CK147" s="25">
        <f>КМС!CK147+ИГС!CK147+МАКС!CK147</f>
        <v>0</v>
      </c>
      <c r="CL147" s="24">
        <f>КМС!CL147+ИГС!CL147+МАКС!CL147</f>
        <v>0</v>
      </c>
      <c r="CM147" s="25">
        <f>КМС!CM147+ИГС!CM147+МАКС!CM147</f>
        <v>0</v>
      </c>
      <c r="CN147" s="24">
        <f>КМС!CN147+ИГС!CN147+МАКС!CN147</f>
        <v>0</v>
      </c>
      <c r="CO147" s="25">
        <f>КМС!CO147+ИГС!CO147+МАКС!CO147</f>
        <v>0</v>
      </c>
      <c r="CP147" s="24">
        <f>КМС!CP147+ИГС!CP147+МАКС!CP147</f>
        <v>0</v>
      </c>
      <c r="CQ147" s="25">
        <f>КМС!CQ147+ИГС!CQ147+МАКС!CQ147</f>
        <v>0</v>
      </c>
      <c r="CR147" s="24">
        <f>КМС!CR147+ИГС!CR147+МАКС!CR147</f>
        <v>0</v>
      </c>
    </row>
    <row r="148" spans="1:96" x14ac:dyDescent="0.25">
      <c r="A148" s="15">
        <v>117</v>
      </c>
      <c r="B148" s="8" t="s">
        <v>150</v>
      </c>
      <c r="C148" s="69"/>
      <c r="D148" s="71"/>
      <c r="E148" s="71"/>
      <c r="F148" s="73"/>
      <c r="G148" s="24">
        <f t="shared" si="122"/>
        <v>0</v>
      </c>
      <c r="H148" s="24">
        <f t="shared" si="123"/>
        <v>0</v>
      </c>
      <c r="I148" s="25">
        <f t="shared" si="121"/>
        <v>0</v>
      </c>
      <c r="J148" s="24">
        <f t="shared" si="124"/>
        <v>0</v>
      </c>
      <c r="K148" s="25">
        <f t="shared" si="125"/>
        <v>0</v>
      </c>
      <c r="L148" s="24">
        <f t="shared" si="126"/>
        <v>0</v>
      </c>
      <c r="M148" s="25">
        <f t="shared" si="127"/>
        <v>0</v>
      </c>
      <c r="N148" s="24">
        <f t="shared" si="128"/>
        <v>0</v>
      </c>
      <c r="O148" s="25">
        <f t="shared" si="129"/>
        <v>0</v>
      </c>
      <c r="P148" s="24">
        <f t="shared" si="130"/>
        <v>0</v>
      </c>
      <c r="Q148" s="25">
        <f t="shared" si="131"/>
        <v>0</v>
      </c>
      <c r="R148" s="24">
        <f t="shared" si="132"/>
        <v>0</v>
      </c>
      <c r="S148" s="25">
        <f t="shared" si="133"/>
        <v>0</v>
      </c>
      <c r="T148" s="24">
        <f t="shared" si="134"/>
        <v>0</v>
      </c>
      <c r="U148" s="25">
        <f t="shared" si="135"/>
        <v>0</v>
      </c>
      <c r="V148" s="24">
        <f t="shared" si="136"/>
        <v>0</v>
      </c>
      <c r="W148" s="25">
        <f t="shared" si="137"/>
        <v>0</v>
      </c>
      <c r="X148" s="24">
        <f t="shared" si="138"/>
        <v>0</v>
      </c>
      <c r="Y148" s="24">
        <f t="shared" si="139"/>
        <v>0</v>
      </c>
      <c r="Z148" s="24">
        <f t="shared" si="140"/>
        <v>0</v>
      </c>
      <c r="AA148" s="25">
        <f>КМС!AA148+ИГС!AA148+МАКС!AA148</f>
        <v>0</v>
      </c>
      <c r="AB148" s="24">
        <f>КМС!AB148+ИГС!AB148+МАКС!AB148</f>
        <v>0</v>
      </c>
      <c r="AC148" s="25">
        <f>КМС!AC148+ИГС!AC148+МАКС!AC148</f>
        <v>0</v>
      </c>
      <c r="AD148" s="24">
        <f>КМС!AD148+ИГС!AD148+МАКС!AD148</f>
        <v>0</v>
      </c>
      <c r="AE148" s="25">
        <f>КМС!AE148+ИГС!AE148+МАКС!AE148</f>
        <v>0</v>
      </c>
      <c r="AF148" s="24">
        <f>КМС!AF148+ИГС!AF148+МАКС!AF148</f>
        <v>0</v>
      </c>
      <c r="AG148" s="25">
        <f>КМС!AG148+ИГС!AG148+МАКС!AG148</f>
        <v>0</v>
      </c>
      <c r="AH148" s="24">
        <f>КМС!AH148+ИГС!AH148+МАКС!AH148</f>
        <v>0</v>
      </c>
      <c r="AI148" s="25">
        <f>КМС!AI148+ИГС!AI148+МАКС!AI148</f>
        <v>0</v>
      </c>
      <c r="AJ148" s="24">
        <f>КМС!AJ148+ИГС!AJ148+МАКС!AJ148</f>
        <v>0</v>
      </c>
      <c r="AK148" s="25">
        <f>КМС!AK148+ИГС!AK148+МАКС!AK148</f>
        <v>0</v>
      </c>
      <c r="AL148" s="24">
        <f>КМС!AL148+ИГС!AL148+МАКС!AL148</f>
        <v>0</v>
      </c>
      <c r="AM148" s="25">
        <f>КМС!AM148+ИГС!AM148+МАКС!AM148</f>
        <v>0</v>
      </c>
      <c r="AN148" s="24">
        <f>КМС!AN148+ИГС!AN148+МАКС!AN148</f>
        <v>0</v>
      </c>
      <c r="AO148" s="25">
        <f>КМС!AO148+ИГС!AO148+МАКС!AO148</f>
        <v>0</v>
      </c>
      <c r="AP148" s="24">
        <f>КМС!AP148+ИГС!AP148+МАКС!AP148</f>
        <v>0</v>
      </c>
      <c r="AQ148" s="24">
        <f t="shared" si="141"/>
        <v>0</v>
      </c>
      <c r="AR148" s="24">
        <f t="shared" si="142"/>
        <v>0</v>
      </c>
      <c r="AS148" s="25">
        <f>КМС!AS148+ИГС!AS148+МАКС!AS148</f>
        <v>0</v>
      </c>
      <c r="AT148" s="24">
        <f>КМС!AT148+ИГС!AT148+МАКС!AT148</f>
        <v>0</v>
      </c>
      <c r="AU148" s="25">
        <f>КМС!AU148+ИГС!AU148+МАКС!AU148</f>
        <v>0</v>
      </c>
      <c r="AV148" s="24">
        <f>КМС!AV148+ИГС!AV148+МАКС!AV148</f>
        <v>0</v>
      </c>
      <c r="AW148" s="25">
        <f>КМС!AW148+ИГС!AW148+МАКС!AW148</f>
        <v>0</v>
      </c>
      <c r="AX148" s="24">
        <f>КМС!AX148+ИГС!AX148+МАКС!AX148</f>
        <v>0</v>
      </c>
      <c r="AY148" s="25">
        <f>КМС!AY148+ИГС!AY148+МАКС!AY148</f>
        <v>0</v>
      </c>
      <c r="AZ148" s="24">
        <f>КМС!AZ148+ИГС!AZ148+МАКС!AZ148</f>
        <v>0</v>
      </c>
      <c r="BA148" s="25">
        <f>КМС!BA148+ИГС!BA148+МАКС!BA148</f>
        <v>0</v>
      </c>
      <c r="BB148" s="24">
        <f>КМС!BB148+ИГС!BB148+МАКС!BB148</f>
        <v>0</v>
      </c>
      <c r="BC148" s="25">
        <f>КМС!BC148+ИГС!BC148+МАКС!BC148</f>
        <v>0</v>
      </c>
      <c r="BD148" s="24">
        <f>КМС!BD148+ИГС!BD148+МАКС!BD148</f>
        <v>0</v>
      </c>
      <c r="BE148" s="25">
        <f>КМС!BE148+ИГС!BE148+МАКС!BE148</f>
        <v>0</v>
      </c>
      <c r="BF148" s="24">
        <f>КМС!BF148+ИГС!BF148+МАКС!BF148</f>
        <v>0</v>
      </c>
      <c r="BG148" s="25">
        <f>КМС!BG148+ИГС!BG148+МАКС!BG148</f>
        <v>0</v>
      </c>
      <c r="BH148" s="24">
        <f>КМС!BH148+ИГС!BH148+МАКС!BH148</f>
        <v>0</v>
      </c>
      <c r="BI148" s="24">
        <f t="shared" si="143"/>
        <v>0</v>
      </c>
      <c r="BJ148" s="24">
        <f t="shared" si="144"/>
        <v>0</v>
      </c>
      <c r="BK148" s="25">
        <f>КМС!BK148+ИГС!BK148+МАКС!BK148</f>
        <v>0</v>
      </c>
      <c r="BL148" s="24">
        <f>КМС!BL148+ИГС!BL148+МАКС!BL148</f>
        <v>0</v>
      </c>
      <c r="BM148" s="25">
        <f>КМС!BM148+ИГС!BM148+МАКС!BM148</f>
        <v>0</v>
      </c>
      <c r="BN148" s="24">
        <f>КМС!BN148+ИГС!BN148+МАКС!BN148</f>
        <v>0</v>
      </c>
      <c r="BO148" s="25">
        <f>КМС!BO148+ИГС!BO148+МАКС!BO148</f>
        <v>0</v>
      </c>
      <c r="BP148" s="24">
        <f>КМС!BP148+ИГС!BP148+МАКС!BP148</f>
        <v>0</v>
      </c>
      <c r="BQ148" s="25">
        <f>КМС!BQ148+ИГС!BQ148+МАКС!BQ148</f>
        <v>0</v>
      </c>
      <c r="BR148" s="24">
        <f>КМС!BR148+ИГС!BR148+МАКС!BR148</f>
        <v>0</v>
      </c>
      <c r="BS148" s="25">
        <f>КМС!BS148+ИГС!BS148+МАКС!BS148</f>
        <v>0</v>
      </c>
      <c r="BT148" s="24">
        <f>КМС!BT148+ИГС!BT148+МАКС!BT148</f>
        <v>0</v>
      </c>
      <c r="BU148" s="25">
        <f>КМС!BU148+ИГС!BU148+МАКС!BU148</f>
        <v>0</v>
      </c>
      <c r="BV148" s="24">
        <f>КМС!BV148+ИГС!BV148+МАКС!BV148</f>
        <v>0</v>
      </c>
      <c r="BW148" s="25">
        <f>КМС!BW148+ИГС!BW148+МАКС!BW148</f>
        <v>0</v>
      </c>
      <c r="BX148" s="24">
        <f>КМС!BX148+ИГС!BX148+МАКС!BX148</f>
        <v>0</v>
      </c>
      <c r="BY148" s="25">
        <f>КМС!BY148+ИГС!BY148+МАКС!BY148</f>
        <v>0</v>
      </c>
      <c r="BZ148" s="24">
        <f>КМС!BZ148+ИГС!BZ148+МАКС!BZ148</f>
        <v>0</v>
      </c>
      <c r="CA148" s="24">
        <f t="shared" si="145"/>
        <v>0</v>
      </c>
      <c r="CB148" s="24">
        <f t="shared" si="146"/>
        <v>0</v>
      </c>
      <c r="CC148" s="25">
        <f>КМС!CC148+ИГС!CC148+МАКС!CC148</f>
        <v>0</v>
      </c>
      <c r="CD148" s="24">
        <f>КМС!CD148+ИГС!CD148+МАКС!CD148</f>
        <v>0</v>
      </c>
      <c r="CE148" s="25">
        <f>КМС!CE148+ИГС!CE148+МАКС!CE148</f>
        <v>0</v>
      </c>
      <c r="CF148" s="24">
        <f>КМС!CF148+ИГС!CF148+МАКС!CF148</f>
        <v>0</v>
      </c>
      <c r="CG148" s="25">
        <f>КМС!CG148+ИГС!CG148+МАКС!CG148</f>
        <v>0</v>
      </c>
      <c r="CH148" s="24">
        <f>КМС!CH148+ИГС!CH148+МАКС!CH148</f>
        <v>0</v>
      </c>
      <c r="CI148" s="25">
        <f>КМС!CI148+ИГС!CI148+МАКС!CI148</f>
        <v>0</v>
      </c>
      <c r="CJ148" s="24">
        <f>КМС!CJ148+ИГС!CJ148+МАКС!CJ148</f>
        <v>0</v>
      </c>
      <c r="CK148" s="25">
        <f>КМС!CK148+ИГС!CK148+МАКС!CK148</f>
        <v>0</v>
      </c>
      <c r="CL148" s="24">
        <f>КМС!CL148+ИГС!CL148+МАКС!CL148</f>
        <v>0</v>
      </c>
      <c r="CM148" s="25">
        <f>КМС!CM148+ИГС!CM148+МАКС!CM148</f>
        <v>0</v>
      </c>
      <c r="CN148" s="24">
        <f>КМС!CN148+ИГС!CN148+МАКС!CN148</f>
        <v>0</v>
      </c>
      <c r="CO148" s="25">
        <f>КМС!CO148+ИГС!CO148+МАКС!CO148</f>
        <v>0</v>
      </c>
      <c r="CP148" s="24">
        <f>КМС!CP148+ИГС!CP148+МАКС!CP148</f>
        <v>0</v>
      </c>
      <c r="CQ148" s="25">
        <f>КМС!CQ148+ИГС!CQ148+МАКС!CQ148</f>
        <v>0</v>
      </c>
      <c r="CR148" s="24">
        <f>КМС!CR148+ИГС!CR148+МАКС!CR148</f>
        <v>0</v>
      </c>
    </row>
    <row r="149" spans="1:96" x14ac:dyDescent="0.25">
      <c r="A149" s="15">
        <v>118</v>
      </c>
      <c r="B149" s="8" t="s">
        <v>151</v>
      </c>
      <c r="C149" s="69"/>
      <c r="D149" s="71"/>
      <c r="E149" s="71"/>
      <c r="F149" s="73"/>
      <c r="G149" s="24">
        <f t="shared" si="122"/>
        <v>0</v>
      </c>
      <c r="H149" s="24">
        <f t="shared" si="123"/>
        <v>0</v>
      </c>
      <c r="I149" s="25">
        <f t="shared" si="121"/>
        <v>0</v>
      </c>
      <c r="J149" s="24">
        <f t="shared" si="124"/>
        <v>0</v>
      </c>
      <c r="K149" s="25">
        <f t="shared" si="125"/>
        <v>0</v>
      </c>
      <c r="L149" s="24">
        <f t="shared" si="126"/>
        <v>0</v>
      </c>
      <c r="M149" s="25">
        <f t="shared" si="127"/>
        <v>0</v>
      </c>
      <c r="N149" s="24">
        <f t="shared" si="128"/>
        <v>0</v>
      </c>
      <c r="O149" s="25">
        <f t="shared" si="129"/>
        <v>0</v>
      </c>
      <c r="P149" s="24">
        <f t="shared" si="130"/>
        <v>0</v>
      </c>
      <c r="Q149" s="25">
        <f t="shared" si="131"/>
        <v>0</v>
      </c>
      <c r="R149" s="24">
        <f t="shared" si="132"/>
        <v>0</v>
      </c>
      <c r="S149" s="25">
        <f t="shared" si="133"/>
        <v>0</v>
      </c>
      <c r="T149" s="24">
        <f t="shared" si="134"/>
        <v>0</v>
      </c>
      <c r="U149" s="25">
        <f t="shared" si="135"/>
        <v>0</v>
      </c>
      <c r="V149" s="24">
        <f t="shared" si="136"/>
        <v>0</v>
      </c>
      <c r="W149" s="25">
        <f t="shared" si="137"/>
        <v>0</v>
      </c>
      <c r="X149" s="24">
        <f t="shared" si="138"/>
        <v>0</v>
      </c>
      <c r="Y149" s="24">
        <f t="shared" si="139"/>
        <v>0</v>
      </c>
      <c r="Z149" s="24">
        <f t="shared" si="140"/>
        <v>0</v>
      </c>
      <c r="AA149" s="25">
        <f>КМС!AA149+ИГС!AA149+МАКС!AA149</f>
        <v>0</v>
      </c>
      <c r="AB149" s="24">
        <f>КМС!AB149+ИГС!AB149+МАКС!AB149</f>
        <v>0</v>
      </c>
      <c r="AC149" s="25">
        <f>КМС!AC149+ИГС!AC149+МАКС!AC149</f>
        <v>0</v>
      </c>
      <c r="AD149" s="24">
        <f>КМС!AD149+ИГС!AD149+МАКС!AD149</f>
        <v>0</v>
      </c>
      <c r="AE149" s="25">
        <f>КМС!AE149+ИГС!AE149+МАКС!AE149</f>
        <v>0</v>
      </c>
      <c r="AF149" s="24">
        <f>КМС!AF149+ИГС!AF149+МАКС!AF149</f>
        <v>0</v>
      </c>
      <c r="AG149" s="25">
        <f>КМС!AG149+ИГС!AG149+МАКС!AG149</f>
        <v>0</v>
      </c>
      <c r="AH149" s="24">
        <f>КМС!AH149+ИГС!AH149+МАКС!AH149</f>
        <v>0</v>
      </c>
      <c r="AI149" s="25">
        <f>КМС!AI149+ИГС!AI149+МАКС!AI149</f>
        <v>0</v>
      </c>
      <c r="AJ149" s="24">
        <f>КМС!AJ149+ИГС!AJ149+МАКС!AJ149</f>
        <v>0</v>
      </c>
      <c r="AK149" s="25">
        <f>КМС!AK149+ИГС!AK149+МАКС!AK149</f>
        <v>0</v>
      </c>
      <c r="AL149" s="24">
        <f>КМС!AL149+ИГС!AL149+МАКС!AL149</f>
        <v>0</v>
      </c>
      <c r="AM149" s="25">
        <f>КМС!AM149+ИГС!AM149+МАКС!AM149</f>
        <v>0</v>
      </c>
      <c r="AN149" s="24">
        <f>КМС!AN149+ИГС!AN149+МАКС!AN149</f>
        <v>0</v>
      </c>
      <c r="AO149" s="25">
        <f>КМС!AO149+ИГС!AO149+МАКС!AO149</f>
        <v>0</v>
      </c>
      <c r="AP149" s="24">
        <f>КМС!AP149+ИГС!AP149+МАКС!AP149</f>
        <v>0</v>
      </c>
      <c r="AQ149" s="24">
        <f t="shared" si="141"/>
        <v>0</v>
      </c>
      <c r="AR149" s="24">
        <f t="shared" si="142"/>
        <v>0</v>
      </c>
      <c r="AS149" s="25">
        <f>КМС!AS149+ИГС!AS149+МАКС!AS149</f>
        <v>0</v>
      </c>
      <c r="AT149" s="24">
        <f>КМС!AT149+ИГС!AT149+МАКС!AT149</f>
        <v>0</v>
      </c>
      <c r="AU149" s="25">
        <f>КМС!AU149+ИГС!AU149+МАКС!AU149</f>
        <v>0</v>
      </c>
      <c r="AV149" s="24">
        <f>КМС!AV149+ИГС!AV149+МАКС!AV149</f>
        <v>0</v>
      </c>
      <c r="AW149" s="25">
        <f>КМС!AW149+ИГС!AW149+МАКС!AW149</f>
        <v>0</v>
      </c>
      <c r="AX149" s="24">
        <f>КМС!AX149+ИГС!AX149+МАКС!AX149</f>
        <v>0</v>
      </c>
      <c r="AY149" s="25">
        <f>КМС!AY149+ИГС!AY149+МАКС!AY149</f>
        <v>0</v>
      </c>
      <c r="AZ149" s="24">
        <f>КМС!AZ149+ИГС!AZ149+МАКС!AZ149</f>
        <v>0</v>
      </c>
      <c r="BA149" s="25">
        <f>КМС!BA149+ИГС!BA149+МАКС!BA149</f>
        <v>0</v>
      </c>
      <c r="BB149" s="24">
        <f>КМС!BB149+ИГС!BB149+МАКС!BB149</f>
        <v>0</v>
      </c>
      <c r="BC149" s="25">
        <f>КМС!BC149+ИГС!BC149+МАКС!BC149</f>
        <v>0</v>
      </c>
      <c r="BD149" s="24">
        <f>КМС!BD149+ИГС!BD149+МАКС!BD149</f>
        <v>0</v>
      </c>
      <c r="BE149" s="25">
        <f>КМС!BE149+ИГС!BE149+МАКС!BE149</f>
        <v>0</v>
      </c>
      <c r="BF149" s="24">
        <f>КМС!BF149+ИГС!BF149+МАКС!BF149</f>
        <v>0</v>
      </c>
      <c r="BG149" s="25">
        <f>КМС!BG149+ИГС!BG149+МАКС!BG149</f>
        <v>0</v>
      </c>
      <c r="BH149" s="24">
        <f>КМС!BH149+ИГС!BH149+МАКС!BH149</f>
        <v>0</v>
      </c>
      <c r="BI149" s="24">
        <f t="shared" si="143"/>
        <v>0</v>
      </c>
      <c r="BJ149" s="24">
        <f t="shared" si="144"/>
        <v>0</v>
      </c>
      <c r="BK149" s="25">
        <f>КМС!BK149+ИГС!BK149+МАКС!BK149</f>
        <v>0</v>
      </c>
      <c r="BL149" s="24">
        <f>КМС!BL149+ИГС!BL149+МАКС!BL149</f>
        <v>0</v>
      </c>
      <c r="BM149" s="25">
        <f>КМС!BM149+ИГС!BM149+МАКС!BM149</f>
        <v>0</v>
      </c>
      <c r="BN149" s="24">
        <f>КМС!BN149+ИГС!BN149+МАКС!BN149</f>
        <v>0</v>
      </c>
      <c r="BO149" s="25">
        <f>КМС!BO149+ИГС!BO149+МАКС!BO149</f>
        <v>0</v>
      </c>
      <c r="BP149" s="24">
        <f>КМС!BP149+ИГС!BP149+МАКС!BP149</f>
        <v>0</v>
      </c>
      <c r="BQ149" s="25">
        <f>КМС!BQ149+ИГС!BQ149+МАКС!BQ149</f>
        <v>0</v>
      </c>
      <c r="BR149" s="24">
        <f>КМС!BR149+ИГС!BR149+МАКС!BR149</f>
        <v>0</v>
      </c>
      <c r="BS149" s="25">
        <f>КМС!BS149+ИГС!BS149+МАКС!BS149</f>
        <v>0</v>
      </c>
      <c r="BT149" s="24">
        <f>КМС!BT149+ИГС!BT149+МАКС!BT149</f>
        <v>0</v>
      </c>
      <c r="BU149" s="25">
        <f>КМС!BU149+ИГС!BU149+МАКС!BU149</f>
        <v>0</v>
      </c>
      <c r="BV149" s="24">
        <f>КМС!BV149+ИГС!BV149+МАКС!BV149</f>
        <v>0</v>
      </c>
      <c r="BW149" s="25">
        <f>КМС!BW149+ИГС!BW149+МАКС!BW149</f>
        <v>0</v>
      </c>
      <c r="BX149" s="24">
        <f>КМС!BX149+ИГС!BX149+МАКС!BX149</f>
        <v>0</v>
      </c>
      <c r="BY149" s="25">
        <f>КМС!BY149+ИГС!BY149+МАКС!BY149</f>
        <v>0</v>
      </c>
      <c r="BZ149" s="24">
        <f>КМС!BZ149+ИГС!BZ149+МАКС!BZ149</f>
        <v>0</v>
      </c>
      <c r="CA149" s="24">
        <f t="shared" si="145"/>
        <v>0</v>
      </c>
      <c r="CB149" s="24">
        <f t="shared" si="146"/>
        <v>0</v>
      </c>
      <c r="CC149" s="25">
        <f>КМС!CC149+ИГС!CC149+МАКС!CC149</f>
        <v>0</v>
      </c>
      <c r="CD149" s="24">
        <f>КМС!CD149+ИГС!CD149+МАКС!CD149</f>
        <v>0</v>
      </c>
      <c r="CE149" s="25">
        <f>КМС!CE149+ИГС!CE149+МАКС!CE149</f>
        <v>0</v>
      </c>
      <c r="CF149" s="24">
        <f>КМС!CF149+ИГС!CF149+МАКС!CF149</f>
        <v>0</v>
      </c>
      <c r="CG149" s="25">
        <f>КМС!CG149+ИГС!CG149+МАКС!CG149</f>
        <v>0</v>
      </c>
      <c r="CH149" s="24">
        <f>КМС!CH149+ИГС!CH149+МАКС!CH149</f>
        <v>0</v>
      </c>
      <c r="CI149" s="25">
        <f>КМС!CI149+ИГС!CI149+МАКС!CI149</f>
        <v>0</v>
      </c>
      <c r="CJ149" s="24">
        <f>КМС!CJ149+ИГС!CJ149+МАКС!CJ149</f>
        <v>0</v>
      </c>
      <c r="CK149" s="25">
        <f>КМС!CK149+ИГС!CK149+МАКС!CK149</f>
        <v>0</v>
      </c>
      <c r="CL149" s="24">
        <f>КМС!CL149+ИГС!CL149+МАКС!CL149</f>
        <v>0</v>
      </c>
      <c r="CM149" s="25">
        <f>КМС!CM149+ИГС!CM149+МАКС!CM149</f>
        <v>0</v>
      </c>
      <c r="CN149" s="24">
        <f>КМС!CN149+ИГС!CN149+МАКС!CN149</f>
        <v>0</v>
      </c>
      <c r="CO149" s="25">
        <f>КМС!CO149+ИГС!CO149+МАКС!CO149</f>
        <v>0</v>
      </c>
      <c r="CP149" s="24">
        <f>КМС!CP149+ИГС!CP149+МАКС!CP149</f>
        <v>0</v>
      </c>
      <c r="CQ149" s="25">
        <f>КМС!CQ149+ИГС!CQ149+МАКС!CQ149</f>
        <v>0</v>
      </c>
      <c r="CR149" s="24">
        <f>КМС!CR149+ИГС!CR149+МАКС!CR149</f>
        <v>0</v>
      </c>
    </row>
    <row r="150" spans="1:96" ht="26.25" x14ac:dyDescent="0.25">
      <c r="A150" s="15">
        <v>119</v>
      </c>
      <c r="B150" s="8" t="s">
        <v>297</v>
      </c>
      <c r="C150" s="69"/>
      <c r="D150" s="71"/>
      <c r="E150" s="71"/>
      <c r="F150" s="73"/>
      <c r="G150" s="24">
        <f t="shared" si="122"/>
        <v>0</v>
      </c>
      <c r="H150" s="24">
        <f t="shared" si="123"/>
        <v>0</v>
      </c>
      <c r="I150" s="25">
        <f t="shared" si="121"/>
        <v>0</v>
      </c>
      <c r="J150" s="24">
        <f t="shared" si="124"/>
        <v>0</v>
      </c>
      <c r="K150" s="25">
        <f t="shared" si="125"/>
        <v>0</v>
      </c>
      <c r="L150" s="24">
        <f t="shared" si="126"/>
        <v>0</v>
      </c>
      <c r="M150" s="25">
        <f t="shared" si="127"/>
        <v>0</v>
      </c>
      <c r="N150" s="24">
        <f t="shared" si="128"/>
        <v>0</v>
      </c>
      <c r="O150" s="25">
        <f t="shared" si="129"/>
        <v>0</v>
      </c>
      <c r="P150" s="24">
        <f t="shared" si="130"/>
        <v>0</v>
      </c>
      <c r="Q150" s="25">
        <f t="shared" si="131"/>
        <v>0</v>
      </c>
      <c r="R150" s="24">
        <f t="shared" si="132"/>
        <v>0</v>
      </c>
      <c r="S150" s="25">
        <f t="shared" si="133"/>
        <v>0</v>
      </c>
      <c r="T150" s="24">
        <f t="shared" si="134"/>
        <v>0</v>
      </c>
      <c r="U150" s="25">
        <f t="shared" si="135"/>
        <v>0</v>
      </c>
      <c r="V150" s="24">
        <f t="shared" si="136"/>
        <v>0</v>
      </c>
      <c r="W150" s="25">
        <f t="shared" si="137"/>
        <v>0</v>
      </c>
      <c r="X150" s="24">
        <f t="shared" si="138"/>
        <v>0</v>
      </c>
      <c r="Y150" s="24">
        <f t="shared" si="139"/>
        <v>0</v>
      </c>
      <c r="Z150" s="24">
        <f t="shared" si="140"/>
        <v>0</v>
      </c>
      <c r="AA150" s="25">
        <f>КМС!AA150+ИГС!AA150+МАКС!AA150</f>
        <v>0</v>
      </c>
      <c r="AB150" s="24">
        <f>КМС!AB150+ИГС!AB150+МАКС!AB150</f>
        <v>0</v>
      </c>
      <c r="AC150" s="25">
        <f>КМС!AC150+ИГС!AC150+МАКС!AC150</f>
        <v>0</v>
      </c>
      <c r="AD150" s="24">
        <f>КМС!AD150+ИГС!AD150+МАКС!AD150</f>
        <v>0</v>
      </c>
      <c r="AE150" s="25">
        <f>КМС!AE150+ИГС!AE150+МАКС!AE150</f>
        <v>0</v>
      </c>
      <c r="AF150" s="24">
        <f>КМС!AF150+ИГС!AF150+МАКС!AF150</f>
        <v>0</v>
      </c>
      <c r="AG150" s="25">
        <f>КМС!AG150+ИГС!AG150+МАКС!AG150</f>
        <v>0</v>
      </c>
      <c r="AH150" s="24">
        <f>КМС!AH150+ИГС!AH150+МАКС!AH150</f>
        <v>0</v>
      </c>
      <c r="AI150" s="25">
        <f>КМС!AI150+ИГС!AI150+МАКС!AI150</f>
        <v>0</v>
      </c>
      <c r="AJ150" s="24">
        <f>КМС!AJ150+ИГС!AJ150+МАКС!AJ150</f>
        <v>0</v>
      </c>
      <c r="AK150" s="25">
        <f>КМС!AK150+ИГС!AK150+МАКС!AK150</f>
        <v>0</v>
      </c>
      <c r="AL150" s="24">
        <f>КМС!AL150+ИГС!AL150+МАКС!AL150</f>
        <v>0</v>
      </c>
      <c r="AM150" s="25">
        <f>КМС!AM150+ИГС!AM150+МАКС!AM150</f>
        <v>0</v>
      </c>
      <c r="AN150" s="24">
        <f>КМС!AN150+ИГС!AN150+МАКС!AN150</f>
        <v>0</v>
      </c>
      <c r="AO150" s="25">
        <f>КМС!AO150+ИГС!AO150+МАКС!AO150</f>
        <v>0</v>
      </c>
      <c r="AP150" s="24">
        <f>КМС!AP150+ИГС!AP150+МАКС!AP150</f>
        <v>0</v>
      </c>
      <c r="AQ150" s="24">
        <f t="shared" si="141"/>
        <v>0</v>
      </c>
      <c r="AR150" s="24">
        <f t="shared" si="142"/>
        <v>0</v>
      </c>
      <c r="AS150" s="25">
        <f>КМС!AS150+ИГС!AS150+МАКС!AS150</f>
        <v>0</v>
      </c>
      <c r="AT150" s="24">
        <f>КМС!AT150+ИГС!AT150+МАКС!AT150</f>
        <v>0</v>
      </c>
      <c r="AU150" s="25">
        <f>КМС!AU150+ИГС!AU150+МАКС!AU150</f>
        <v>0</v>
      </c>
      <c r="AV150" s="24">
        <f>КМС!AV150+ИГС!AV150+МАКС!AV150</f>
        <v>0</v>
      </c>
      <c r="AW150" s="25">
        <f>КМС!AW150+ИГС!AW150+МАКС!AW150</f>
        <v>0</v>
      </c>
      <c r="AX150" s="24">
        <f>КМС!AX150+ИГС!AX150+МАКС!AX150</f>
        <v>0</v>
      </c>
      <c r="AY150" s="25">
        <f>КМС!AY150+ИГС!AY150+МАКС!AY150</f>
        <v>0</v>
      </c>
      <c r="AZ150" s="24">
        <f>КМС!AZ150+ИГС!AZ150+МАКС!AZ150</f>
        <v>0</v>
      </c>
      <c r="BA150" s="25">
        <f>КМС!BA150+ИГС!BA150+МАКС!BA150</f>
        <v>0</v>
      </c>
      <c r="BB150" s="24">
        <f>КМС!BB150+ИГС!BB150+МАКС!BB150</f>
        <v>0</v>
      </c>
      <c r="BC150" s="25">
        <f>КМС!BC150+ИГС!BC150+МАКС!BC150</f>
        <v>0</v>
      </c>
      <c r="BD150" s="24">
        <f>КМС!BD150+ИГС!BD150+МАКС!BD150</f>
        <v>0</v>
      </c>
      <c r="BE150" s="25">
        <f>КМС!BE150+ИГС!BE150+МАКС!BE150</f>
        <v>0</v>
      </c>
      <c r="BF150" s="24">
        <f>КМС!BF150+ИГС!BF150+МАКС!BF150</f>
        <v>0</v>
      </c>
      <c r="BG150" s="25">
        <f>КМС!BG150+ИГС!BG150+МАКС!BG150</f>
        <v>0</v>
      </c>
      <c r="BH150" s="24">
        <f>КМС!BH150+ИГС!BH150+МАКС!BH150</f>
        <v>0</v>
      </c>
      <c r="BI150" s="24">
        <f t="shared" si="143"/>
        <v>0</v>
      </c>
      <c r="BJ150" s="24">
        <f t="shared" si="144"/>
        <v>0</v>
      </c>
      <c r="BK150" s="25">
        <f>КМС!BK150+ИГС!BK150+МАКС!BK150</f>
        <v>0</v>
      </c>
      <c r="BL150" s="24">
        <f>КМС!BL150+ИГС!BL150+МАКС!BL150</f>
        <v>0</v>
      </c>
      <c r="BM150" s="25">
        <f>КМС!BM150+ИГС!BM150+МАКС!BM150</f>
        <v>0</v>
      </c>
      <c r="BN150" s="24">
        <f>КМС!BN150+ИГС!BN150+МАКС!BN150</f>
        <v>0</v>
      </c>
      <c r="BO150" s="25">
        <f>КМС!BO150+ИГС!BO150+МАКС!BO150</f>
        <v>0</v>
      </c>
      <c r="BP150" s="24">
        <f>КМС!BP150+ИГС!BP150+МАКС!BP150</f>
        <v>0</v>
      </c>
      <c r="BQ150" s="25">
        <f>КМС!BQ150+ИГС!BQ150+МАКС!BQ150</f>
        <v>0</v>
      </c>
      <c r="BR150" s="24">
        <f>КМС!BR150+ИГС!BR150+МАКС!BR150</f>
        <v>0</v>
      </c>
      <c r="BS150" s="25">
        <f>КМС!BS150+ИГС!BS150+МАКС!BS150</f>
        <v>0</v>
      </c>
      <c r="BT150" s="24">
        <f>КМС!BT150+ИГС!BT150+МАКС!BT150</f>
        <v>0</v>
      </c>
      <c r="BU150" s="25">
        <f>КМС!BU150+ИГС!BU150+МАКС!BU150</f>
        <v>0</v>
      </c>
      <c r="BV150" s="24">
        <f>КМС!BV150+ИГС!BV150+МАКС!BV150</f>
        <v>0</v>
      </c>
      <c r="BW150" s="25">
        <f>КМС!BW150+ИГС!BW150+МАКС!BW150</f>
        <v>0</v>
      </c>
      <c r="BX150" s="24">
        <f>КМС!BX150+ИГС!BX150+МАКС!BX150</f>
        <v>0</v>
      </c>
      <c r="BY150" s="25">
        <f>КМС!BY150+ИГС!BY150+МАКС!BY150</f>
        <v>0</v>
      </c>
      <c r="BZ150" s="24">
        <f>КМС!BZ150+ИГС!BZ150+МАКС!BZ150</f>
        <v>0</v>
      </c>
      <c r="CA150" s="24">
        <f t="shared" si="145"/>
        <v>0</v>
      </c>
      <c r="CB150" s="24">
        <f t="shared" si="146"/>
        <v>0</v>
      </c>
      <c r="CC150" s="25">
        <f>КМС!CC150+ИГС!CC150+МАКС!CC150</f>
        <v>0</v>
      </c>
      <c r="CD150" s="24">
        <f>КМС!CD150+ИГС!CD150+МАКС!CD150</f>
        <v>0</v>
      </c>
      <c r="CE150" s="25">
        <f>КМС!CE150+ИГС!CE150+МАКС!CE150</f>
        <v>0</v>
      </c>
      <c r="CF150" s="24">
        <f>КМС!CF150+ИГС!CF150+МАКС!CF150</f>
        <v>0</v>
      </c>
      <c r="CG150" s="25">
        <f>КМС!CG150+ИГС!CG150+МАКС!CG150</f>
        <v>0</v>
      </c>
      <c r="CH150" s="24">
        <f>КМС!CH150+ИГС!CH150+МАКС!CH150</f>
        <v>0</v>
      </c>
      <c r="CI150" s="25">
        <f>КМС!CI150+ИГС!CI150+МАКС!CI150</f>
        <v>0</v>
      </c>
      <c r="CJ150" s="24">
        <f>КМС!CJ150+ИГС!CJ150+МАКС!CJ150</f>
        <v>0</v>
      </c>
      <c r="CK150" s="25">
        <f>КМС!CK150+ИГС!CK150+МАКС!CK150</f>
        <v>0</v>
      </c>
      <c r="CL150" s="24">
        <f>КМС!CL150+ИГС!CL150+МАКС!CL150</f>
        <v>0</v>
      </c>
      <c r="CM150" s="25">
        <f>КМС!CM150+ИГС!CM150+МАКС!CM150</f>
        <v>0</v>
      </c>
      <c r="CN150" s="24">
        <f>КМС!CN150+ИГС!CN150+МАКС!CN150</f>
        <v>0</v>
      </c>
      <c r="CO150" s="25">
        <f>КМС!CO150+ИГС!CO150+МАКС!CO150</f>
        <v>0</v>
      </c>
      <c r="CP150" s="24">
        <f>КМС!CP150+ИГС!CP150+МАКС!CP150</f>
        <v>0</v>
      </c>
      <c r="CQ150" s="25">
        <f>КМС!CQ150+ИГС!CQ150+МАКС!CQ150</f>
        <v>0</v>
      </c>
      <c r="CR150" s="24">
        <f>КМС!CR150+ИГС!CR150+МАКС!CR150</f>
        <v>0</v>
      </c>
    </row>
    <row r="151" spans="1:96" x14ac:dyDescent="0.25">
      <c r="A151" s="6"/>
      <c r="B151" s="13" t="s">
        <v>298</v>
      </c>
      <c r="C151" s="69"/>
      <c r="D151" s="71"/>
      <c r="E151" s="71"/>
      <c r="F151" s="73"/>
      <c r="G151" s="24">
        <f t="shared" si="122"/>
        <v>0</v>
      </c>
      <c r="H151" s="24">
        <f t="shared" si="123"/>
        <v>0</v>
      </c>
      <c r="I151" s="25">
        <f t="shared" si="121"/>
        <v>0</v>
      </c>
      <c r="J151" s="24">
        <f t="shared" si="124"/>
        <v>0</v>
      </c>
      <c r="K151" s="25">
        <f t="shared" si="125"/>
        <v>0</v>
      </c>
      <c r="L151" s="24">
        <f t="shared" si="126"/>
        <v>0</v>
      </c>
      <c r="M151" s="25">
        <f t="shared" si="127"/>
        <v>0</v>
      </c>
      <c r="N151" s="24">
        <f t="shared" si="128"/>
        <v>0</v>
      </c>
      <c r="O151" s="25">
        <f t="shared" si="129"/>
        <v>0</v>
      </c>
      <c r="P151" s="24">
        <f t="shared" si="130"/>
        <v>0</v>
      </c>
      <c r="Q151" s="25">
        <f t="shared" si="131"/>
        <v>0</v>
      </c>
      <c r="R151" s="24">
        <f t="shared" si="132"/>
        <v>0</v>
      </c>
      <c r="S151" s="25">
        <f t="shared" si="133"/>
        <v>0</v>
      </c>
      <c r="T151" s="24">
        <f t="shared" si="134"/>
        <v>0</v>
      </c>
      <c r="U151" s="25">
        <f t="shared" si="135"/>
        <v>0</v>
      </c>
      <c r="V151" s="24">
        <f t="shared" si="136"/>
        <v>0</v>
      </c>
      <c r="W151" s="25">
        <f t="shared" si="137"/>
        <v>0</v>
      </c>
      <c r="X151" s="24">
        <f t="shared" si="138"/>
        <v>0</v>
      </c>
      <c r="Y151" s="24">
        <f t="shared" si="139"/>
        <v>0</v>
      </c>
      <c r="Z151" s="24">
        <f t="shared" si="140"/>
        <v>0</v>
      </c>
      <c r="AA151" s="25">
        <f>КМС!AA151+ИГС!AA151+МАКС!AA151</f>
        <v>0</v>
      </c>
      <c r="AB151" s="24">
        <f>КМС!AB151+ИГС!AB151+МАКС!AB151</f>
        <v>0</v>
      </c>
      <c r="AC151" s="25">
        <f>КМС!AC151+ИГС!AC151+МАКС!AC151</f>
        <v>0</v>
      </c>
      <c r="AD151" s="24">
        <f>КМС!AD151+ИГС!AD151+МАКС!AD151</f>
        <v>0</v>
      </c>
      <c r="AE151" s="25">
        <f>КМС!AE151+ИГС!AE151+МАКС!AE151</f>
        <v>0</v>
      </c>
      <c r="AF151" s="24">
        <f>КМС!AF151+ИГС!AF151+МАКС!AF151</f>
        <v>0</v>
      </c>
      <c r="AG151" s="25">
        <f>КМС!AG151+ИГС!AG151+МАКС!AG151</f>
        <v>0</v>
      </c>
      <c r="AH151" s="24">
        <f>КМС!AH151+ИГС!AH151+МАКС!AH151</f>
        <v>0</v>
      </c>
      <c r="AI151" s="25">
        <f>КМС!AI151+ИГС!AI151+МАКС!AI151</f>
        <v>0</v>
      </c>
      <c r="AJ151" s="24">
        <f>КМС!AJ151+ИГС!AJ151+МАКС!AJ151</f>
        <v>0</v>
      </c>
      <c r="AK151" s="25">
        <f>КМС!AK151+ИГС!AK151+МАКС!AK151</f>
        <v>0</v>
      </c>
      <c r="AL151" s="24">
        <f>КМС!AL151+ИГС!AL151+МАКС!AL151</f>
        <v>0</v>
      </c>
      <c r="AM151" s="25">
        <f>КМС!AM151+ИГС!AM151+МАКС!AM151</f>
        <v>0</v>
      </c>
      <c r="AN151" s="24">
        <f>КМС!AN151+ИГС!AN151+МАКС!AN151</f>
        <v>0</v>
      </c>
      <c r="AO151" s="25">
        <f>КМС!AO151+ИГС!AO151+МАКС!AO151</f>
        <v>0</v>
      </c>
      <c r="AP151" s="24">
        <f>КМС!AP151+ИГС!AP151+МАКС!AP151</f>
        <v>0</v>
      </c>
      <c r="AQ151" s="24">
        <f t="shared" si="141"/>
        <v>0</v>
      </c>
      <c r="AR151" s="24">
        <f t="shared" si="142"/>
        <v>0</v>
      </c>
      <c r="AS151" s="25">
        <f>КМС!AS151+ИГС!AS151+МАКС!AS151</f>
        <v>0</v>
      </c>
      <c r="AT151" s="24">
        <f>КМС!AT151+ИГС!AT151+МАКС!AT151</f>
        <v>0</v>
      </c>
      <c r="AU151" s="25">
        <f>КМС!AU151+ИГС!AU151+МАКС!AU151</f>
        <v>0</v>
      </c>
      <c r="AV151" s="24">
        <f>КМС!AV151+ИГС!AV151+МАКС!AV151</f>
        <v>0</v>
      </c>
      <c r="AW151" s="25">
        <f>КМС!AW151+ИГС!AW151+МАКС!AW151</f>
        <v>0</v>
      </c>
      <c r="AX151" s="24">
        <f>КМС!AX151+ИГС!AX151+МАКС!AX151</f>
        <v>0</v>
      </c>
      <c r="AY151" s="25">
        <f>КМС!AY151+ИГС!AY151+МАКС!AY151</f>
        <v>0</v>
      </c>
      <c r="AZ151" s="24">
        <f>КМС!AZ151+ИГС!AZ151+МАКС!AZ151</f>
        <v>0</v>
      </c>
      <c r="BA151" s="25">
        <f>КМС!BA151+ИГС!BA151+МАКС!BA151</f>
        <v>0</v>
      </c>
      <c r="BB151" s="24">
        <f>КМС!BB151+ИГС!BB151+МАКС!BB151</f>
        <v>0</v>
      </c>
      <c r="BC151" s="25">
        <f>КМС!BC151+ИГС!BC151+МАКС!BC151</f>
        <v>0</v>
      </c>
      <c r="BD151" s="24">
        <f>КМС!BD151+ИГС!BD151+МАКС!BD151</f>
        <v>0</v>
      </c>
      <c r="BE151" s="25">
        <f>КМС!BE151+ИГС!BE151+МАКС!BE151</f>
        <v>0</v>
      </c>
      <c r="BF151" s="24">
        <f>КМС!BF151+ИГС!BF151+МАКС!BF151</f>
        <v>0</v>
      </c>
      <c r="BG151" s="25">
        <f>КМС!BG151+ИГС!BG151+МАКС!BG151</f>
        <v>0</v>
      </c>
      <c r="BH151" s="24">
        <f>КМС!BH151+ИГС!BH151+МАКС!BH151</f>
        <v>0</v>
      </c>
      <c r="BI151" s="24">
        <f t="shared" si="143"/>
        <v>0</v>
      </c>
      <c r="BJ151" s="24">
        <f t="shared" si="144"/>
        <v>0</v>
      </c>
      <c r="BK151" s="25">
        <f>КМС!BK151+ИГС!BK151+МАКС!BK151</f>
        <v>0</v>
      </c>
      <c r="BL151" s="24">
        <f>КМС!BL151+ИГС!BL151+МАКС!BL151</f>
        <v>0</v>
      </c>
      <c r="BM151" s="25">
        <f>КМС!BM151+ИГС!BM151+МАКС!BM151</f>
        <v>0</v>
      </c>
      <c r="BN151" s="24">
        <f>КМС!BN151+ИГС!BN151+МАКС!BN151</f>
        <v>0</v>
      </c>
      <c r="BO151" s="25">
        <f>КМС!BO151+ИГС!BO151+МАКС!BO151</f>
        <v>0</v>
      </c>
      <c r="BP151" s="24">
        <f>КМС!BP151+ИГС!BP151+МАКС!BP151</f>
        <v>0</v>
      </c>
      <c r="BQ151" s="25">
        <f>КМС!BQ151+ИГС!BQ151+МАКС!BQ151</f>
        <v>0</v>
      </c>
      <c r="BR151" s="24">
        <f>КМС!BR151+ИГС!BR151+МАКС!BR151</f>
        <v>0</v>
      </c>
      <c r="BS151" s="25">
        <f>КМС!BS151+ИГС!BS151+МАКС!BS151</f>
        <v>0</v>
      </c>
      <c r="BT151" s="24">
        <f>КМС!BT151+ИГС!BT151+МАКС!BT151</f>
        <v>0</v>
      </c>
      <c r="BU151" s="25">
        <f>КМС!BU151+ИГС!BU151+МАКС!BU151</f>
        <v>0</v>
      </c>
      <c r="BV151" s="24">
        <f>КМС!BV151+ИГС!BV151+МАКС!BV151</f>
        <v>0</v>
      </c>
      <c r="BW151" s="25">
        <f>КМС!BW151+ИГС!BW151+МАКС!BW151</f>
        <v>0</v>
      </c>
      <c r="BX151" s="24">
        <f>КМС!BX151+ИГС!BX151+МАКС!BX151</f>
        <v>0</v>
      </c>
      <c r="BY151" s="25">
        <f>КМС!BY151+ИГС!BY151+МАКС!BY151</f>
        <v>0</v>
      </c>
      <c r="BZ151" s="24">
        <f>КМС!BZ151+ИГС!BZ151+МАКС!BZ151</f>
        <v>0</v>
      </c>
      <c r="CA151" s="24">
        <f t="shared" si="145"/>
        <v>0</v>
      </c>
      <c r="CB151" s="24">
        <f t="shared" si="146"/>
        <v>0</v>
      </c>
      <c r="CC151" s="25">
        <f>КМС!CC151+ИГС!CC151+МАКС!CC151</f>
        <v>0</v>
      </c>
      <c r="CD151" s="24">
        <f>КМС!CD151+ИГС!CD151+МАКС!CD151</f>
        <v>0</v>
      </c>
      <c r="CE151" s="25">
        <f>КМС!CE151+ИГС!CE151+МАКС!CE151</f>
        <v>0</v>
      </c>
      <c r="CF151" s="24">
        <f>КМС!CF151+ИГС!CF151+МАКС!CF151</f>
        <v>0</v>
      </c>
      <c r="CG151" s="25">
        <f>КМС!CG151+ИГС!CG151+МАКС!CG151</f>
        <v>0</v>
      </c>
      <c r="CH151" s="24">
        <f>КМС!CH151+ИГС!CH151+МАКС!CH151</f>
        <v>0</v>
      </c>
      <c r="CI151" s="25">
        <f>КМС!CI151+ИГС!CI151+МАКС!CI151</f>
        <v>0</v>
      </c>
      <c r="CJ151" s="24">
        <f>КМС!CJ151+ИГС!CJ151+МАКС!CJ151</f>
        <v>0</v>
      </c>
      <c r="CK151" s="25">
        <f>КМС!CK151+ИГС!CK151+МАКС!CK151</f>
        <v>0</v>
      </c>
      <c r="CL151" s="24">
        <f>КМС!CL151+ИГС!CL151+МАКС!CL151</f>
        <v>0</v>
      </c>
      <c r="CM151" s="25">
        <f>КМС!CM151+ИГС!CM151+МАКС!CM151</f>
        <v>0</v>
      </c>
      <c r="CN151" s="24">
        <f>КМС!CN151+ИГС!CN151+МАКС!CN151</f>
        <v>0</v>
      </c>
      <c r="CO151" s="25">
        <f>КМС!CO151+ИГС!CO151+МАКС!CO151</f>
        <v>0</v>
      </c>
      <c r="CP151" s="24">
        <f>КМС!CP151+ИГС!CP151+МАКС!CP151</f>
        <v>0</v>
      </c>
      <c r="CQ151" s="25">
        <f>КМС!CQ151+ИГС!CQ151+МАКС!CQ151</f>
        <v>0</v>
      </c>
      <c r="CR151" s="24">
        <f>КМС!CR151+ИГС!CR151+МАКС!CR151</f>
        <v>0</v>
      </c>
    </row>
    <row r="152" spans="1:96" ht="26.25" x14ac:dyDescent="0.25">
      <c r="A152" s="15">
        <v>120</v>
      </c>
      <c r="B152" s="8" t="s">
        <v>299</v>
      </c>
      <c r="C152" s="69"/>
      <c r="D152" s="71"/>
      <c r="E152" s="71"/>
      <c r="F152" s="73"/>
      <c r="G152" s="24">
        <f t="shared" si="122"/>
        <v>0</v>
      </c>
      <c r="H152" s="24">
        <f t="shared" si="123"/>
        <v>0</v>
      </c>
      <c r="I152" s="25">
        <f t="shared" si="121"/>
        <v>0</v>
      </c>
      <c r="J152" s="24">
        <f t="shared" si="124"/>
        <v>0</v>
      </c>
      <c r="K152" s="25">
        <f t="shared" si="125"/>
        <v>0</v>
      </c>
      <c r="L152" s="24">
        <f t="shared" si="126"/>
        <v>0</v>
      </c>
      <c r="M152" s="25">
        <f t="shared" si="127"/>
        <v>0</v>
      </c>
      <c r="N152" s="24">
        <f t="shared" si="128"/>
        <v>0</v>
      </c>
      <c r="O152" s="25">
        <f t="shared" si="129"/>
        <v>0</v>
      </c>
      <c r="P152" s="24">
        <f t="shared" si="130"/>
        <v>0</v>
      </c>
      <c r="Q152" s="25">
        <f t="shared" si="131"/>
        <v>0</v>
      </c>
      <c r="R152" s="24">
        <f t="shared" si="132"/>
        <v>0</v>
      </c>
      <c r="S152" s="25">
        <f t="shared" si="133"/>
        <v>0</v>
      </c>
      <c r="T152" s="24">
        <f t="shared" si="134"/>
        <v>0</v>
      </c>
      <c r="U152" s="25">
        <f t="shared" si="135"/>
        <v>0</v>
      </c>
      <c r="V152" s="24">
        <f t="shared" si="136"/>
        <v>0</v>
      </c>
      <c r="W152" s="25">
        <f t="shared" si="137"/>
        <v>0</v>
      </c>
      <c r="X152" s="24">
        <f t="shared" si="138"/>
        <v>0</v>
      </c>
      <c r="Y152" s="24">
        <f t="shared" si="139"/>
        <v>0</v>
      </c>
      <c r="Z152" s="24">
        <f t="shared" si="140"/>
        <v>0</v>
      </c>
      <c r="AA152" s="25">
        <f>КМС!AA152+ИГС!AA152+МАКС!AA152</f>
        <v>0</v>
      </c>
      <c r="AB152" s="24">
        <f>КМС!AB152+ИГС!AB152+МАКС!AB152</f>
        <v>0</v>
      </c>
      <c r="AC152" s="25">
        <f>КМС!AC152+ИГС!AC152+МАКС!AC152</f>
        <v>0</v>
      </c>
      <c r="AD152" s="24">
        <f>КМС!AD152+ИГС!AD152+МАКС!AD152</f>
        <v>0</v>
      </c>
      <c r="AE152" s="25">
        <f>КМС!AE152+ИГС!AE152+МАКС!AE152</f>
        <v>0</v>
      </c>
      <c r="AF152" s="24">
        <f>КМС!AF152+ИГС!AF152+МАКС!AF152</f>
        <v>0</v>
      </c>
      <c r="AG152" s="25">
        <f>КМС!AG152+ИГС!AG152+МАКС!AG152</f>
        <v>0</v>
      </c>
      <c r="AH152" s="24">
        <f>КМС!AH152+ИГС!AH152+МАКС!AH152</f>
        <v>0</v>
      </c>
      <c r="AI152" s="25">
        <f>КМС!AI152+ИГС!AI152+МАКС!AI152</f>
        <v>0</v>
      </c>
      <c r="AJ152" s="24">
        <f>КМС!AJ152+ИГС!AJ152+МАКС!AJ152</f>
        <v>0</v>
      </c>
      <c r="AK152" s="25">
        <f>КМС!AK152+ИГС!AK152+МАКС!AK152</f>
        <v>0</v>
      </c>
      <c r="AL152" s="24">
        <f>КМС!AL152+ИГС!AL152+МАКС!AL152</f>
        <v>0</v>
      </c>
      <c r="AM152" s="25">
        <f>КМС!AM152+ИГС!AM152+МАКС!AM152</f>
        <v>0</v>
      </c>
      <c r="AN152" s="24">
        <f>КМС!AN152+ИГС!AN152+МАКС!AN152</f>
        <v>0</v>
      </c>
      <c r="AO152" s="25">
        <f>КМС!AO152+ИГС!AO152+МАКС!AO152</f>
        <v>0</v>
      </c>
      <c r="AP152" s="24">
        <f>КМС!AP152+ИГС!AP152+МАКС!AP152</f>
        <v>0</v>
      </c>
      <c r="AQ152" s="24">
        <f t="shared" si="141"/>
        <v>0</v>
      </c>
      <c r="AR152" s="24">
        <f t="shared" si="142"/>
        <v>0</v>
      </c>
      <c r="AS152" s="25">
        <f>КМС!AS152+ИГС!AS152+МАКС!AS152</f>
        <v>0</v>
      </c>
      <c r="AT152" s="24">
        <f>КМС!AT152+ИГС!AT152+МАКС!AT152</f>
        <v>0</v>
      </c>
      <c r="AU152" s="25">
        <f>КМС!AU152+ИГС!AU152+МАКС!AU152</f>
        <v>0</v>
      </c>
      <c r="AV152" s="24">
        <f>КМС!AV152+ИГС!AV152+МАКС!AV152</f>
        <v>0</v>
      </c>
      <c r="AW152" s="25">
        <f>КМС!AW152+ИГС!AW152+МАКС!AW152</f>
        <v>0</v>
      </c>
      <c r="AX152" s="24">
        <f>КМС!AX152+ИГС!AX152+МАКС!AX152</f>
        <v>0</v>
      </c>
      <c r="AY152" s="25">
        <f>КМС!AY152+ИГС!AY152+МАКС!AY152</f>
        <v>0</v>
      </c>
      <c r="AZ152" s="24">
        <f>КМС!AZ152+ИГС!AZ152+МАКС!AZ152</f>
        <v>0</v>
      </c>
      <c r="BA152" s="25">
        <f>КМС!BA152+ИГС!BA152+МАКС!BA152</f>
        <v>0</v>
      </c>
      <c r="BB152" s="24">
        <f>КМС!BB152+ИГС!BB152+МАКС!BB152</f>
        <v>0</v>
      </c>
      <c r="BC152" s="25">
        <f>КМС!BC152+ИГС!BC152+МАКС!BC152</f>
        <v>0</v>
      </c>
      <c r="BD152" s="24">
        <f>КМС!BD152+ИГС!BD152+МАКС!BD152</f>
        <v>0</v>
      </c>
      <c r="BE152" s="25">
        <f>КМС!BE152+ИГС!BE152+МАКС!BE152</f>
        <v>0</v>
      </c>
      <c r="BF152" s="24">
        <f>КМС!BF152+ИГС!BF152+МАКС!BF152</f>
        <v>0</v>
      </c>
      <c r="BG152" s="25">
        <f>КМС!BG152+ИГС!BG152+МАКС!BG152</f>
        <v>0</v>
      </c>
      <c r="BH152" s="24">
        <f>КМС!BH152+ИГС!BH152+МАКС!BH152</f>
        <v>0</v>
      </c>
      <c r="BI152" s="24">
        <f t="shared" si="143"/>
        <v>0</v>
      </c>
      <c r="BJ152" s="24">
        <f t="shared" si="144"/>
        <v>0</v>
      </c>
      <c r="BK152" s="25">
        <f>КМС!BK152+ИГС!BK152+МАКС!BK152</f>
        <v>0</v>
      </c>
      <c r="BL152" s="24">
        <f>КМС!BL152+ИГС!BL152+МАКС!BL152</f>
        <v>0</v>
      </c>
      <c r="BM152" s="25">
        <f>КМС!BM152+ИГС!BM152+МАКС!BM152</f>
        <v>0</v>
      </c>
      <c r="BN152" s="24">
        <f>КМС!BN152+ИГС!BN152+МАКС!BN152</f>
        <v>0</v>
      </c>
      <c r="BO152" s="25">
        <f>КМС!BO152+ИГС!BO152+МАКС!BO152</f>
        <v>0</v>
      </c>
      <c r="BP152" s="24">
        <f>КМС!BP152+ИГС!BP152+МАКС!BP152</f>
        <v>0</v>
      </c>
      <c r="BQ152" s="25">
        <f>КМС!BQ152+ИГС!BQ152+МАКС!BQ152</f>
        <v>0</v>
      </c>
      <c r="BR152" s="24">
        <f>КМС!BR152+ИГС!BR152+МАКС!BR152</f>
        <v>0</v>
      </c>
      <c r="BS152" s="25">
        <f>КМС!BS152+ИГС!BS152+МАКС!BS152</f>
        <v>0</v>
      </c>
      <c r="BT152" s="24">
        <f>КМС!BT152+ИГС!BT152+МАКС!BT152</f>
        <v>0</v>
      </c>
      <c r="BU152" s="25">
        <f>КМС!BU152+ИГС!BU152+МАКС!BU152</f>
        <v>0</v>
      </c>
      <c r="BV152" s="24">
        <f>КМС!BV152+ИГС!BV152+МАКС!BV152</f>
        <v>0</v>
      </c>
      <c r="BW152" s="25">
        <f>КМС!BW152+ИГС!BW152+МАКС!BW152</f>
        <v>0</v>
      </c>
      <c r="BX152" s="24">
        <f>КМС!BX152+ИГС!BX152+МАКС!BX152</f>
        <v>0</v>
      </c>
      <c r="BY152" s="25">
        <f>КМС!BY152+ИГС!BY152+МАКС!BY152</f>
        <v>0</v>
      </c>
      <c r="BZ152" s="24">
        <f>КМС!BZ152+ИГС!BZ152+МАКС!BZ152</f>
        <v>0</v>
      </c>
      <c r="CA152" s="24">
        <f t="shared" si="145"/>
        <v>0</v>
      </c>
      <c r="CB152" s="24">
        <f t="shared" si="146"/>
        <v>0</v>
      </c>
      <c r="CC152" s="25">
        <f>КМС!CC152+ИГС!CC152+МАКС!CC152</f>
        <v>0</v>
      </c>
      <c r="CD152" s="24">
        <f>КМС!CD152+ИГС!CD152+МАКС!CD152</f>
        <v>0</v>
      </c>
      <c r="CE152" s="25">
        <f>КМС!CE152+ИГС!CE152+МАКС!CE152</f>
        <v>0</v>
      </c>
      <c r="CF152" s="24">
        <f>КМС!CF152+ИГС!CF152+МАКС!CF152</f>
        <v>0</v>
      </c>
      <c r="CG152" s="25">
        <f>КМС!CG152+ИГС!CG152+МАКС!CG152</f>
        <v>0</v>
      </c>
      <c r="CH152" s="24">
        <f>КМС!CH152+ИГС!CH152+МАКС!CH152</f>
        <v>0</v>
      </c>
      <c r="CI152" s="25">
        <f>КМС!CI152+ИГС!CI152+МАКС!CI152</f>
        <v>0</v>
      </c>
      <c r="CJ152" s="24">
        <f>КМС!CJ152+ИГС!CJ152+МАКС!CJ152</f>
        <v>0</v>
      </c>
      <c r="CK152" s="25">
        <f>КМС!CK152+ИГС!CK152+МАКС!CK152</f>
        <v>0</v>
      </c>
      <c r="CL152" s="24">
        <f>КМС!CL152+ИГС!CL152+МАКС!CL152</f>
        <v>0</v>
      </c>
      <c r="CM152" s="25">
        <f>КМС!CM152+ИГС!CM152+МАКС!CM152</f>
        <v>0</v>
      </c>
      <c r="CN152" s="24">
        <f>КМС!CN152+ИГС!CN152+МАКС!CN152</f>
        <v>0</v>
      </c>
      <c r="CO152" s="25">
        <f>КМС!CO152+ИГС!CO152+МАКС!CO152</f>
        <v>0</v>
      </c>
      <c r="CP152" s="24">
        <f>КМС!CP152+ИГС!CP152+МАКС!CP152</f>
        <v>0</v>
      </c>
      <c r="CQ152" s="25">
        <f>КМС!CQ152+ИГС!CQ152+МАКС!CQ152</f>
        <v>0</v>
      </c>
      <c r="CR152" s="24">
        <f>КМС!CR152+ИГС!CR152+МАКС!CR152</f>
        <v>0</v>
      </c>
    </row>
    <row r="153" spans="1:96" x14ac:dyDescent="0.25">
      <c r="A153" s="6"/>
      <c r="B153" s="13" t="s">
        <v>300</v>
      </c>
      <c r="C153" s="69"/>
      <c r="D153" s="71"/>
      <c r="E153" s="71"/>
      <c r="F153" s="73"/>
      <c r="G153" s="24">
        <f t="shared" si="122"/>
        <v>0</v>
      </c>
      <c r="H153" s="24">
        <f t="shared" si="123"/>
        <v>0</v>
      </c>
      <c r="I153" s="25">
        <f t="shared" si="121"/>
        <v>0</v>
      </c>
      <c r="J153" s="24">
        <f t="shared" si="124"/>
        <v>0</v>
      </c>
      <c r="K153" s="25">
        <f t="shared" si="125"/>
        <v>0</v>
      </c>
      <c r="L153" s="24">
        <f t="shared" si="126"/>
        <v>0</v>
      </c>
      <c r="M153" s="25">
        <f t="shared" si="127"/>
        <v>0</v>
      </c>
      <c r="N153" s="24">
        <f t="shared" si="128"/>
        <v>0</v>
      </c>
      <c r="O153" s="25">
        <f t="shared" si="129"/>
        <v>0</v>
      </c>
      <c r="P153" s="24">
        <f t="shared" si="130"/>
        <v>0</v>
      </c>
      <c r="Q153" s="25">
        <f t="shared" si="131"/>
        <v>0</v>
      </c>
      <c r="R153" s="24">
        <f t="shared" si="132"/>
        <v>0</v>
      </c>
      <c r="S153" s="25">
        <f t="shared" si="133"/>
        <v>0</v>
      </c>
      <c r="T153" s="24">
        <f t="shared" si="134"/>
        <v>0</v>
      </c>
      <c r="U153" s="25">
        <f t="shared" si="135"/>
        <v>0</v>
      </c>
      <c r="V153" s="24">
        <f t="shared" si="136"/>
        <v>0</v>
      </c>
      <c r="W153" s="25">
        <f t="shared" si="137"/>
        <v>0</v>
      </c>
      <c r="X153" s="24">
        <f t="shared" si="138"/>
        <v>0</v>
      </c>
      <c r="Y153" s="24">
        <f t="shared" si="139"/>
        <v>0</v>
      </c>
      <c r="Z153" s="24">
        <f t="shared" si="140"/>
        <v>0</v>
      </c>
      <c r="AA153" s="25">
        <f>КМС!AA153+ИГС!AA153+МАКС!AA153</f>
        <v>0</v>
      </c>
      <c r="AB153" s="24">
        <f>КМС!AB153+ИГС!AB153+МАКС!AB153</f>
        <v>0</v>
      </c>
      <c r="AC153" s="25">
        <f>КМС!AC153+ИГС!AC153+МАКС!AC153</f>
        <v>0</v>
      </c>
      <c r="AD153" s="24">
        <f>КМС!AD153+ИГС!AD153+МАКС!AD153</f>
        <v>0</v>
      </c>
      <c r="AE153" s="25">
        <f>КМС!AE153+ИГС!AE153+МАКС!AE153</f>
        <v>0</v>
      </c>
      <c r="AF153" s="24">
        <f>КМС!AF153+ИГС!AF153+МАКС!AF153</f>
        <v>0</v>
      </c>
      <c r="AG153" s="25">
        <f>КМС!AG153+ИГС!AG153+МАКС!AG153</f>
        <v>0</v>
      </c>
      <c r="AH153" s="24">
        <f>КМС!AH153+ИГС!AH153+МАКС!AH153</f>
        <v>0</v>
      </c>
      <c r="AI153" s="25">
        <f>КМС!AI153+ИГС!AI153+МАКС!AI153</f>
        <v>0</v>
      </c>
      <c r="AJ153" s="24">
        <f>КМС!AJ153+ИГС!AJ153+МАКС!AJ153</f>
        <v>0</v>
      </c>
      <c r="AK153" s="25">
        <f>КМС!AK153+ИГС!AK153+МАКС!AK153</f>
        <v>0</v>
      </c>
      <c r="AL153" s="24">
        <f>КМС!AL153+ИГС!AL153+МАКС!AL153</f>
        <v>0</v>
      </c>
      <c r="AM153" s="25">
        <f>КМС!AM153+ИГС!AM153+МАКС!AM153</f>
        <v>0</v>
      </c>
      <c r="AN153" s="24">
        <f>КМС!AN153+ИГС!AN153+МАКС!AN153</f>
        <v>0</v>
      </c>
      <c r="AO153" s="25">
        <f>КМС!AO153+ИГС!AO153+МАКС!AO153</f>
        <v>0</v>
      </c>
      <c r="AP153" s="24">
        <f>КМС!AP153+ИГС!AP153+МАКС!AP153</f>
        <v>0</v>
      </c>
      <c r="AQ153" s="24">
        <f t="shared" si="141"/>
        <v>0</v>
      </c>
      <c r="AR153" s="24">
        <f t="shared" si="142"/>
        <v>0</v>
      </c>
      <c r="AS153" s="25">
        <f>КМС!AS153+ИГС!AS153+МАКС!AS153</f>
        <v>0</v>
      </c>
      <c r="AT153" s="24">
        <f>КМС!AT153+ИГС!AT153+МАКС!AT153</f>
        <v>0</v>
      </c>
      <c r="AU153" s="25">
        <f>КМС!AU153+ИГС!AU153+МАКС!AU153</f>
        <v>0</v>
      </c>
      <c r="AV153" s="24">
        <f>КМС!AV153+ИГС!AV153+МАКС!AV153</f>
        <v>0</v>
      </c>
      <c r="AW153" s="25">
        <f>КМС!AW153+ИГС!AW153+МАКС!AW153</f>
        <v>0</v>
      </c>
      <c r="AX153" s="24">
        <f>КМС!AX153+ИГС!AX153+МАКС!AX153</f>
        <v>0</v>
      </c>
      <c r="AY153" s="25">
        <f>КМС!AY153+ИГС!AY153+МАКС!AY153</f>
        <v>0</v>
      </c>
      <c r="AZ153" s="24">
        <f>КМС!AZ153+ИГС!AZ153+МАКС!AZ153</f>
        <v>0</v>
      </c>
      <c r="BA153" s="25">
        <f>КМС!BA153+ИГС!BA153+МАКС!BA153</f>
        <v>0</v>
      </c>
      <c r="BB153" s="24">
        <f>КМС!BB153+ИГС!BB153+МАКС!BB153</f>
        <v>0</v>
      </c>
      <c r="BC153" s="25">
        <f>КМС!BC153+ИГС!BC153+МАКС!BC153</f>
        <v>0</v>
      </c>
      <c r="BD153" s="24">
        <f>КМС!BD153+ИГС!BD153+МАКС!BD153</f>
        <v>0</v>
      </c>
      <c r="BE153" s="25">
        <f>КМС!BE153+ИГС!BE153+МАКС!BE153</f>
        <v>0</v>
      </c>
      <c r="BF153" s="24">
        <f>КМС!BF153+ИГС!BF153+МАКС!BF153</f>
        <v>0</v>
      </c>
      <c r="BG153" s="25">
        <f>КМС!BG153+ИГС!BG153+МАКС!BG153</f>
        <v>0</v>
      </c>
      <c r="BH153" s="24">
        <f>КМС!BH153+ИГС!BH153+МАКС!BH153</f>
        <v>0</v>
      </c>
      <c r="BI153" s="24">
        <f t="shared" si="143"/>
        <v>0</v>
      </c>
      <c r="BJ153" s="24">
        <f t="shared" si="144"/>
        <v>0</v>
      </c>
      <c r="BK153" s="25">
        <f>КМС!BK153+ИГС!BK153+МАКС!BK153</f>
        <v>0</v>
      </c>
      <c r="BL153" s="24">
        <f>КМС!BL153+ИГС!BL153+МАКС!BL153</f>
        <v>0</v>
      </c>
      <c r="BM153" s="25">
        <f>КМС!BM153+ИГС!BM153+МАКС!BM153</f>
        <v>0</v>
      </c>
      <c r="BN153" s="24">
        <f>КМС!BN153+ИГС!BN153+МАКС!BN153</f>
        <v>0</v>
      </c>
      <c r="BO153" s="25">
        <f>КМС!BO153+ИГС!BO153+МАКС!BO153</f>
        <v>0</v>
      </c>
      <c r="BP153" s="24">
        <f>КМС!BP153+ИГС!BP153+МАКС!BP153</f>
        <v>0</v>
      </c>
      <c r="BQ153" s="25">
        <f>КМС!BQ153+ИГС!BQ153+МАКС!BQ153</f>
        <v>0</v>
      </c>
      <c r="BR153" s="24">
        <f>КМС!BR153+ИГС!BR153+МАКС!BR153</f>
        <v>0</v>
      </c>
      <c r="BS153" s="25">
        <f>КМС!BS153+ИГС!BS153+МАКС!BS153</f>
        <v>0</v>
      </c>
      <c r="BT153" s="24">
        <f>КМС!BT153+ИГС!BT153+МАКС!BT153</f>
        <v>0</v>
      </c>
      <c r="BU153" s="25">
        <f>КМС!BU153+ИГС!BU153+МАКС!BU153</f>
        <v>0</v>
      </c>
      <c r="BV153" s="24">
        <f>КМС!BV153+ИГС!BV153+МАКС!BV153</f>
        <v>0</v>
      </c>
      <c r="BW153" s="25">
        <f>КМС!BW153+ИГС!BW153+МАКС!BW153</f>
        <v>0</v>
      </c>
      <c r="BX153" s="24">
        <f>КМС!BX153+ИГС!BX153+МАКС!BX153</f>
        <v>0</v>
      </c>
      <c r="BY153" s="25">
        <f>КМС!BY153+ИГС!BY153+МАКС!BY153</f>
        <v>0</v>
      </c>
      <c r="BZ153" s="24">
        <f>КМС!BZ153+ИГС!BZ153+МАКС!BZ153</f>
        <v>0</v>
      </c>
      <c r="CA153" s="24">
        <f t="shared" si="145"/>
        <v>0</v>
      </c>
      <c r="CB153" s="24">
        <f t="shared" si="146"/>
        <v>0</v>
      </c>
      <c r="CC153" s="25">
        <f>КМС!CC153+ИГС!CC153+МАКС!CC153</f>
        <v>0</v>
      </c>
      <c r="CD153" s="24">
        <f>КМС!CD153+ИГС!CD153+МАКС!CD153</f>
        <v>0</v>
      </c>
      <c r="CE153" s="25">
        <f>КМС!CE153+ИГС!CE153+МАКС!CE153</f>
        <v>0</v>
      </c>
      <c r="CF153" s="24">
        <f>КМС!CF153+ИГС!CF153+МАКС!CF153</f>
        <v>0</v>
      </c>
      <c r="CG153" s="25">
        <f>КМС!CG153+ИГС!CG153+МАКС!CG153</f>
        <v>0</v>
      </c>
      <c r="CH153" s="24">
        <f>КМС!CH153+ИГС!CH153+МАКС!CH153</f>
        <v>0</v>
      </c>
      <c r="CI153" s="25">
        <f>КМС!CI153+ИГС!CI153+МАКС!CI153</f>
        <v>0</v>
      </c>
      <c r="CJ153" s="24">
        <f>КМС!CJ153+ИГС!CJ153+МАКС!CJ153</f>
        <v>0</v>
      </c>
      <c r="CK153" s="25">
        <f>КМС!CK153+ИГС!CK153+МАКС!CK153</f>
        <v>0</v>
      </c>
      <c r="CL153" s="24">
        <f>КМС!CL153+ИГС!CL153+МАКС!CL153</f>
        <v>0</v>
      </c>
      <c r="CM153" s="25">
        <f>КМС!CM153+ИГС!CM153+МАКС!CM153</f>
        <v>0</v>
      </c>
      <c r="CN153" s="24">
        <f>КМС!CN153+ИГС!CN153+МАКС!CN153</f>
        <v>0</v>
      </c>
      <c r="CO153" s="25">
        <f>КМС!CO153+ИГС!CO153+МАКС!CO153</f>
        <v>0</v>
      </c>
      <c r="CP153" s="24">
        <f>КМС!CP153+ИГС!CP153+МАКС!CP153</f>
        <v>0</v>
      </c>
      <c r="CQ153" s="25">
        <f>КМС!CQ153+ИГС!CQ153+МАКС!CQ153</f>
        <v>0</v>
      </c>
      <c r="CR153" s="24">
        <f>КМС!CR153+ИГС!CR153+МАКС!CR153</f>
        <v>0</v>
      </c>
    </row>
    <row r="154" spans="1:96" x14ac:dyDescent="0.25">
      <c r="A154" s="15">
        <v>121</v>
      </c>
      <c r="B154" s="8" t="s">
        <v>152</v>
      </c>
      <c r="C154" s="69"/>
      <c r="D154" s="71"/>
      <c r="E154" s="71"/>
      <c r="F154" s="73"/>
      <c r="G154" s="24">
        <f t="shared" si="122"/>
        <v>18971008</v>
      </c>
      <c r="H154" s="24">
        <f t="shared" si="123"/>
        <v>18971008</v>
      </c>
      <c r="I154" s="25">
        <f t="shared" si="121"/>
        <v>0</v>
      </c>
      <c r="J154" s="24">
        <f t="shared" si="124"/>
        <v>0</v>
      </c>
      <c r="K154" s="25">
        <f t="shared" si="125"/>
        <v>0</v>
      </c>
      <c r="L154" s="24">
        <f t="shared" si="126"/>
        <v>0</v>
      </c>
      <c r="M154" s="25">
        <f t="shared" si="127"/>
        <v>0</v>
      </c>
      <c r="N154" s="24">
        <f t="shared" si="128"/>
        <v>18971008</v>
      </c>
      <c r="O154" s="25">
        <f t="shared" si="129"/>
        <v>0</v>
      </c>
      <c r="P154" s="24">
        <f t="shared" si="130"/>
        <v>0</v>
      </c>
      <c r="Q154" s="25">
        <f t="shared" si="131"/>
        <v>0</v>
      </c>
      <c r="R154" s="24">
        <f t="shared" si="132"/>
        <v>0</v>
      </c>
      <c r="S154" s="25">
        <f t="shared" si="133"/>
        <v>0</v>
      </c>
      <c r="T154" s="24">
        <f t="shared" si="134"/>
        <v>0</v>
      </c>
      <c r="U154" s="25">
        <f t="shared" si="135"/>
        <v>0</v>
      </c>
      <c r="V154" s="24">
        <f t="shared" si="136"/>
        <v>0</v>
      </c>
      <c r="W154" s="25">
        <f t="shared" si="137"/>
        <v>0</v>
      </c>
      <c r="X154" s="24">
        <f t="shared" si="138"/>
        <v>0</v>
      </c>
      <c r="Y154" s="24">
        <f t="shared" si="139"/>
        <v>5691302.4000000004</v>
      </c>
      <c r="Z154" s="24">
        <f t="shared" si="140"/>
        <v>5691302.4000000004</v>
      </c>
      <c r="AA154" s="25">
        <f>КМС!AA154+ИГС!AA154+МАКС!AA154</f>
        <v>0</v>
      </c>
      <c r="AB154" s="24">
        <f>КМС!AB154+ИГС!AB154+МАКС!AB154</f>
        <v>0</v>
      </c>
      <c r="AC154" s="25">
        <f>КМС!AC154+ИГС!AC154+МАКС!AC154</f>
        <v>0</v>
      </c>
      <c r="AD154" s="24">
        <f>КМС!AD154+ИГС!AD154+МАКС!AD154</f>
        <v>0</v>
      </c>
      <c r="AE154" s="25">
        <f>КМС!AE154+ИГС!AE154+МАКС!AE154</f>
        <v>0</v>
      </c>
      <c r="AF154" s="24">
        <f>КМС!AF154+ИГС!AF154+МАКС!AF154</f>
        <v>5691302.4000000004</v>
      </c>
      <c r="AG154" s="25">
        <f>КМС!AG154+ИГС!AG154+МАКС!AG154</f>
        <v>0</v>
      </c>
      <c r="AH154" s="24">
        <f>КМС!AH154+ИГС!AH154+МАКС!AH154</f>
        <v>0</v>
      </c>
      <c r="AI154" s="25">
        <f>КМС!AI154+ИГС!AI154+МАКС!AI154</f>
        <v>0</v>
      </c>
      <c r="AJ154" s="24">
        <f>КМС!AJ154+ИГС!AJ154+МАКС!AJ154</f>
        <v>0</v>
      </c>
      <c r="AK154" s="25">
        <f>КМС!AK154+ИГС!AK154+МАКС!AK154</f>
        <v>0</v>
      </c>
      <c r="AL154" s="24">
        <f>КМС!AL154+ИГС!AL154+МАКС!AL154</f>
        <v>0</v>
      </c>
      <c r="AM154" s="25">
        <f>КМС!AM154+ИГС!AM154+МАКС!AM154</f>
        <v>0</v>
      </c>
      <c r="AN154" s="24">
        <f>КМС!AN154+ИГС!AN154+МАКС!AN154</f>
        <v>0</v>
      </c>
      <c r="AO154" s="25">
        <f>КМС!AO154+ИГС!AO154+МАКС!AO154</f>
        <v>0</v>
      </c>
      <c r="AP154" s="24">
        <f>КМС!AP154+ИГС!AP154+МАКС!AP154</f>
        <v>0</v>
      </c>
      <c r="AQ154" s="24">
        <f t="shared" si="141"/>
        <v>3794201.6</v>
      </c>
      <c r="AR154" s="24">
        <f t="shared" si="142"/>
        <v>3794201.6</v>
      </c>
      <c r="AS154" s="25">
        <f>КМС!AS154+ИГС!AS154+МАКС!AS154</f>
        <v>0</v>
      </c>
      <c r="AT154" s="24">
        <f>КМС!AT154+ИГС!AT154+МАКС!AT154</f>
        <v>0</v>
      </c>
      <c r="AU154" s="25">
        <f>КМС!AU154+ИГС!AU154+МАКС!AU154</f>
        <v>0</v>
      </c>
      <c r="AV154" s="24">
        <f>КМС!AV154+ИГС!AV154+МАКС!AV154</f>
        <v>0</v>
      </c>
      <c r="AW154" s="25">
        <f>КМС!AW154+ИГС!AW154+МАКС!AW154</f>
        <v>0</v>
      </c>
      <c r="AX154" s="24">
        <f>КМС!AX154+ИГС!AX154+МАКС!AX154</f>
        <v>3794201.6</v>
      </c>
      <c r="AY154" s="25">
        <f>КМС!AY154+ИГС!AY154+МАКС!AY154</f>
        <v>0</v>
      </c>
      <c r="AZ154" s="24">
        <f>КМС!AZ154+ИГС!AZ154+МАКС!AZ154</f>
        <v>0</v>
      </c>
      <c r="BA154" s="25">
        <f>КМС!BA154+ИГС!BA154+МАКС!BA154</f>
        <v>0</v>
      </c>
      <c r="BB154" s="24">
        <f>КМС!BB154+ИГС!BB154+МАКС!BB154</f>
        <v>0</v>
      </c>
      <c r="BC154" s="25">
        <f>КМС!BC154+ИГС!BC154+МАКС!BC154</f>
        <v>0</v>
      </c>
      <c r="BD154" s="24">
        <f>КМС!BD154+ИГС!BD154+МАКС!BD154</f>
        <v>0</v>
      </c>
      <c r="BE154" s="25">
        <f>КМС!BE154+ИГС!BE154+МАКС!BE154</f>
        <v>0</v>
      </c>
      <c r="BF154" s="24">
        <f>КМС!BF154+ИГС!BF154+МАКС!BF154</f>
        <v>0</v>
      </c>
      <c r="BG154" s="25">
        <f>КМС!BG154+ИГС!BG154+МАКС!BG154</f>
        <v>0</v>
      </c>
      <c r="BH154" s="24">
        <f>КМС!BH154+ИГС!BH154+МАКС!BH154</f>
        <v>0</v>
      </c>
      <c r="BI154" s="24">
        <f t="shared" si="143"/>
        <v>3794201.6</v>
      </c>
      <c r="BJ154" s="24">
        <f t="shared" si="144"/>
        <v>3794201.6</v>
      </c>
      <c r="BK154" s="25">
        <f>КМС!BK154+ИГС!BK154+МАКС!BK154</f>
        <v>0</v>
      </c>
      <c r="BL154" s="24">
        <f>КМС!BL154+ИГС!BL154+МАКС!BL154</f>
        <v>0</v>
      </c>
      <c r="BM154" s="25">
        <f>КМС!BM154+ИГС!BM154+МАКС!BM154</f>
        <v>0</v>
      </c>
      <c r="BN154" s="24">
        <f>КМС!BN154+ИГС!BN154+МАКС!BN154</f>
        <v>0</v>
      </c>
      <c r="BO154" s="25">
        <f>КМС!BO154+ИГС!BO154+МАКС!BO154</f>
        <v>0</v>
      </c>
      <c r="BP154" s="24">
        <f>КМС!BP154+ИГС!BP154+МАКС!BP154</f>
        <v>3794201.6</v>
      </c>
      <c r="BQ154" s="25">
        <f>КМС!BQ154+ИГС!BQ154+МАКС!BQ154</f>
        <v>0</v>
      </c>
      <c r="BR154" s="24">
        <f>КМС!BR154+ИГС!BR154+МАКС!BR154</f>
        <v>0</v>
      </c>
      <c r="BS154" s="25">
        <f>КМС!BS154+ИГС!BS154+МАКС!BS154</f>
        <v>0</v>
      </c>
      <c r="BT154" s="24">
        <f>КМС!BT154+ИГС!BT154+МАКС!BT154</f>
        <v>0</v>
      </c>
      <c r="BU154" s="25">
        <f>КМС!BU154+ИГС!BU154+МАКС!BU154</f>
        <v>0</v>
      </c>
      <c r="BV154" s="24">
        <f>КМС!BV154+ИГС!BV154+МАКС!BV154</f>
        <v>0</v>
      </c>
      <c r="BW154" s="25">
        <f>КМС!BW154+ИГС!BW154+МАКС!BW154</f>
        <v>0</v>
      </c>
      <c r="BX154" s="24">
        <f>КМС!BX154+ИГС!BX154+МАКС!BX154</f>
        <v>0</v>
      </c>
      <c r="BY154" s="25">
        <f>КМС!BY154+ИГС!BY154+МАКС!BY154</f>
        <v>0</v>
      </c>
      <c r="BZ154" s="24">
        <f>КМС!BZ154+ИГС!BZ154+МАКС!BZ154</f>
        <v>0</v>
      </c>
      <c r="CA154" s="24">
        <f t="shared" si="145"/>
        <v>5691302.4000000004</v>
      </c>
      <c r="CB154" s="24">
        <f t="shared" si="146"/>
        <v>5691302.4000000004</v>
      </c>
      <c r="CC154" s="25">
        <f>КМС!CC154+ИГС!CC154+МАКС!CC154</f>
        <v>0</v>
      </c>
      <c r="CD154" s="24">
        <f>КМС!CD154+ИГС!CD154+МАКС!CD154</f>
        <v>0</v>
      </c>
      <c r="CE154" s="25">
        <f>КМС!CE154+ИГС!CE154+МАКС!CE154</f>
        <v>0</v>
      </c>
      <c r="CF154" s="24">
        <f>КМС!CF154+ИГС!CF154+МАКС!CF154</f>
        <v>0</v>
      </c>
      <c r="CG154" s="25">
        <f>КМС!CG154+ИГС!CG154+МАКС!CG154</f>
        <v>0</v>
      </c>
      <c r="CH154" s="24">
        <f>КМС!CH154+ИГС!CH154+МАКС!CH154</f>
        <v>5691302.4000000004</v>
      </c>
      <c r="CI154" s="25">
        <f>КМС!CI154+ИГС!CI154+МАКС!CI154</f>
        <v>0</v>
      </c>
      <c r="CJ154" s="24">
        <f>КМС!CJ154+ИГС!CJ154+МАКС!CJ154</f>
        <v>0</v>
      </c>
      <c r="CK154" s="25">
        <f>КМС!CK154+ИГС!CK154+МАКС!CK154</f>
        <v>0</v>
      </c>
      <c r="CL154" s="24">
        <f>КМС!CL154+ИГС!CL154+МАКС!CL154</f>
        <v>0</v>
      </c>
      <c r="CM154" s="25">
        <f>КМС!CM154+ИГС!CM154+МАКС!CM154</f>
        <v>0</v>
      </c>
      <c r="CN154" s="24">
        <f>КМС!CN154+ИГС!CN154+МАКС!CN154</f>
        <v>0</v>
      </c>
      <c r="CO154" s="25">
        <f>КМС!CO154+ИГС!CO154+МАКС!CO154</f>
        <v>0</v>
      </c>
      <c r="CP154" s="24">
        <f>КМС!CP154+ИГС!CP154+МАКС!CP154</f>
        <v>0</v>
      </c>
      <c r="CQ154" s="25">
        <f>КМС!CQ154+ИГС!CQ154+МАКС!CQ154</f>
        <v>0</v>
      </c>
      <c r="CR154" s="24">
        <f>КМС!CR154+ИГС!CR154+МАКС!CR154</f>
        <v>0</v>
      </c>
    </row>
    <row r="155" spans="1:96" x14ac:dyDescent="0.25">
      <c r="A155" s="15"/>
      <c r="B155" s="5" t="s">
        <v>301</v>
      </c>
      <c r="C155" s="69"/>
      <c r="D155" s="71"/>
      <c r="E155" s="71"/>
      <c r="F155" s="73"/>
      <c r="G155" s="24">
        <f t="shared" si="122"/>
        <v>0</v>
      </c>
      <c r="H155" s="24">
        <f t="shared" si="123"/>
        <v>0</v>
      </c>
      <c r="I155" s="25">
        <f t="shared" si="121"/>
        <v>0</v>
      </c>
      <c r="J155" s="24">
        <f t="shared" si="124"/>
        <v>0</v>
      </c>
      <c r="K155" s="25">
        <f t="shared" si="125"/>
        <v>0</v>
      </c>
      <c r="L155" s="24">
        <f t="shared" si="126"/>
        <v>0</v>
      </c>
      <c r="M155" s="25">
        <f t="shared" si="127"/>
        <v>0</v>
      </c>
      <c r="N155" s="24">
        <f t="shared" si="128"/>
        <v>0</v>
      </c>
      <c r="O155" s="25">
        <f t="shared" si="129"/>
        <v>0</v>
      </c>
      <c r="P155" s="24">
        <f t="shared" si="130"/>
        <v>0</v>
      </c>
      <c r="Q155" s="25">
        <f t="shared" si="131"/>
        <v>0</v>
      </c>
      <c r="R155" s="24">
        <f t="shared" si="132"/>
        <v>0</v>
      </c>
      <c r="S155" s="25">
        <f t="shared" si="133"/>
        <v>0</v>
      </c>
      <c r="T155" s="24">
        <f t="shared" si="134"/>
        <v>0</v>
      </c>
      <c r="U155" s="25">
        <f t="shared" si="135"/>
        <v>0</v>
      </c>
      <c r="V155" s="24">
        <f t="shared" si="136"/>
        <v>0</v>
      </c>
      <c r="W155" s="25">
        <f t="shared" si="137"/>
        <v>0</v>
      </c>
      <c r="X155" s="24">
        <f t="shared" si="138"/>
        <v>0</v>
      </c>
      <c r="Y155" s="24">
        <f t="shared" si="139"/>
        <v>0</v>
      </c>
      <c r="Z155" s="24">
        <f t="shared" si="140"/>
        <v>0</v>
      </c>
      <c r="AA155" s="25">
        <f>КМС!AA155+ИГС!AA155+МАКС!AA155</f>
        <v>0</v>
      </c>
      <c r="AB155" s="24">
        <f>КМС!AB155+ИГС!AB155+МАКС!AB155</f>
        <v>0</v>
      </c>
      <c r="AC155" s="25">
        <f>КМС!AC155+ИГС!AC155+МАКС!AC155</f>
        <v>0</v>
      </c>
      <c r="AD155" s="24">
        <f>КМС!AD155+ИГС!AD155+МАКС!AD155</f>
        <v>0</v>
      </c>
      <c r="AE155" s="25">
        <f>КМС!AE155+ИГС!AE155+МАКС!AE155</f>
        <v>0</v>
      </c>
      <c r="AF155" s="24">
        <f>КМС!AF155+ИГС!AF155+МАКС!AF155</f>
        <v>0</v>
      </c>
      <c r="AG155" s="25">
        <f>КМС!AG155+ИГС!AG155+МАКС!AG155</f>
        <v>0</v>
      </c>
      <c r="AH155" s="24">
        <f>КМС!AH155+ИГС!AH155+МАКС!AH155</f>
        <v>0</v>
      </c>
      <c r="AI155" s="25">
        <f>КМС!AI155+ИГС!AI155+МАКС!AI155</f>
        <v>0</v>
      </c>
      <c r="AJ155" s="24">
        <f>КМС!AJ155+ИГС!AJ155+МАКС!AJ155</f>
        <v>0</v>
      </c>
      <c r="AK155" s="25">
        <f>КМС!AK155+ИГС!AK155+МАКС!AK155</f>
        <v>0</v>
      </c>
      <c r="AL155" s="24">
        <f>КМС!AL155+ИГС!AL155+МАКС!AL155</f>
        <v>0</v>
      </c>
      <c r="AM155" s="25">
        <f>КМС!AM155+ИГС!AM155+МАКС!AM155</f>
        <v>0</v>
      </c>
      <c r="AN155" s="24">
        <f>КМС!AN155+ИГС!AN155+МАКС!AN155</f>
        <v>0</v>
      </c>
      <c r="AO155" s="25">
        <f>КМС!AO155+ИГС!AO155+МАКС!AO155</f>
        <v>0</v>
      </c>
      <c r="AP155" s="24">
        <f>КМС!AP155+ИГС!AP155+МАКС!AP155</f>
        <v>0</v>
      </c>
      <c r="AQ155" s="24">
        <f t="shared" si="141"/>
        <v>0</v>
      </c>
      <c r="AR155" s="24">
        <f t="shared" si="142"/>
        <v>0</v>
      </c>
      <c r="AS155" s="25">
        <f>КМС!AS155+ИГС!AS155+МАКС!AS155</f>
        <v>0</v>
      </c>
      <c r="AT155" s="24">
        <f>КМС!AT155+ИГС!AT155+МАКС!AT155</f>
        <v>0</v>
      </c>
      <c r="AU155" s="25">
        <f>КМС!AU155+ИГС!AU155+МАКС!AU155</f>
        <v>0</v>
      </c>
      <c r="AV155" s="24">
        <f>КМС!AV155+ИГС!AV155+МАКС!AV155</f>
        <v>0</v>
      </c>
      <c r="AW155" s="25">
        <f>КМС!AW155+ИГС!AW155+МАКС!AW155</f>
        <v>0</v>
      </c>
      <c r="AX155" s="24">
        <f>КМС!AX155+ИГС!AX155+МАКС!AX155</f>
        <v>0</v>
      </c>
      <c r="AY155" s="25">
        <f>КМС!AY155+ИГС!AY155+МАКС!AY155</f>
        <v>0</v>
      </c>
      <c r="AZ155" s="24">
        <f>КМС!AZ155+ИГС!AZ155+МАКС!AZ155</f>
        <v>0</v>
      </c>
      <c r="BA155" s="25">
        <f>КМС!BA155+ИГС!BA155+МАКС!BA155</f>
        <v>0</v>
      </c>
      <c r="BB155" s="24">
        <f>КМС!BB155+ИГС!BB155+МАКС!BB155</f>
        <v>0</v>
      </c>
      <c r="BC155" s="25">
        <f>КМС!BC155+ИГС!BC155+МАКС!BC155</f>
        <v>0</v>
      </c>
      <c r="BD155" s="24">
        <f>КМС!BD155+ИГС!BD155+МАКС!BD155</f>
        <v>0</v>
      </c>
      <c r="BE155" s="25">
        <f>КМС!BE155+ИГС!BE155+МАКС!BE155</f>
        <v>0</v>
      </c>
      <c r="BF155" s="24">
        <f>КМС!BF155+ИГС!BF155+МАКС!BF155</f>
        <v>0</v>
      </c>
      <c r="BG155" s="25">
        <f>КМС!BG155+ИГС!BG155+МАКС!BG155</f>
        <v>0</v>
      </c>
      <c r="BH155" s="24">
        <f>КМС!BH155+ИГС!BH155+МАКС!BH155</f>
        <v>0</v>
      </c>
      <c r="BI155" s="24">
        <f t="shared" si="143"/>
        <v>0</v>
      </c>
      <c r="BJ155" s="24">
        <f t="shared" si="144"/>
        <v>0</v>
      </c>
      <c r="BK155" s="25">
        <f>КМС!BK155+ИГС!BK155+МАКС!BK155</f>
        <v>0</v>
      </c>
      <c r="BL155" s="24">
        <f>КМС!BL155+ИГС!BL155+МАКС!BL155</f>
        <v>0</v>
      </c>
      <c r="BM155" s="25">
        <f>КМС!BM155+ИГС!BM155+МАКС!BM155</f>
        <v>0</v>
      </c>
      <c r="BN155" s="24">
        <f>КМС!BN155+ИГС!BN155+МАКС!BN155</f>
        <v>0</v>
      </c>
      <c r="BO155" s="25">
        <f>КМС!BO155+ИГС!BO155+МАКС!BO155</f>
        <v>0</v>
      </c>
      <c r="BP155" s="24">
        <f>КМС!BP155+ИГС!BP155+МАКС!BP155</f>
        <v>0</v>
      </c>
      <c r="BQ155" s="25">
        <f>КМС!BQ155+ИГС!BQ155+МАКС!BQ155</f>
        <v>0</v>
      </c>
      <c r="BR155" s="24">
        <f>КМС!BR155+ИГС!BR155+МАКС!BR155</f>
        <v>0</v>
      </c>
      <c r="BS155" s="25">
        <f>КМС!BS155+ИГС!BS155+МАКС!BS155</f>
        <v>0</v>
      </c>
      <c r="BT155" s="24">
        <f>КМС!BT155+ИГС!BT155+МАКС!BT155</f>
        <v>0</v>
      </c>
      <c r="BU155" s="25">
        <f>КМС!BU155+ИГС!BU155+МАКС!BU155</f>
        <v>0</v>
      </c>
      <c r="BV155" s="24">
        <f>КМС!BV155+ИГС!BV155+МАКС!BV155</f>
        <v>0</v>
      </c>
      <c r="BW155" s="25">
        <f>КМС!BW155+ИГС!BW155+МАКС!BW155</f>
        <v>0</v>
      </c>
      <c r="BX155" s="24">
        <f>КМС!BX155+ИГС!BX155+МАКС!BX155</f>
        <v>0</v>
      </c>
      <c r="BY155" s="25">
        <f>КМС!BY155+ИГС!BY155+МАКС!BY155</f>
        <v>0</v>
      </c>
      <c r="BZ155" s="24">
        <f>КМС!BZ155+ИГС!BZ155+МАКС!BZ155</f>
        <v>0</v>
      </c>
      <c r="CA155" s="24">
        <f t="shared" si="145"/>
        <v>0</v>
      </c>
      <c r="CB155" s="24">
        <f t="shared" si="146"/>
        <v>0</v>
      </c>
      <c r="CC155" s="25">
        <f>КМС!CC155+ИГС!CC155+МАКС!CC155</f>
        <v>0</v>
      </c>
      <c r="CD155" s="24">
        <f>КМС!CD155+ИГС!CD155+МАКС!CD155</f>
        <v>0</v>
      </c>
      <c r="CE155" s="25">
        <f>КМС!CE155+ИГС!CE155+МАКС!CE155</f>
        <v>0</v>
      </c>
      <c r="CF155" s="24">
        <f>КМС!CF155+ИГС!CF155+МАКС!CF155</f>
        <v>0</v>
      </c>
      <c r="CG155" s="25">
        <f>КМС!CG155+ИГС!CG155+МАКС!CG155</f>
        <v>0</v>
      </c>
      <c r="CH155" s="24">
        <f>КМС!CH155+ИГС!CH155+МАКС!CH155</f>
        <v>0</v>
      </c>
      <c r="CI155" s="25">
        <f>КМС!CI155+ИГС!CI155+МАКС!CI155</f>
        <v>0</v>
      </c>
      <c r="CJ155" s="24">
        <f>КМС!CJ155+ИГС!CJ155+МАКС!CJ155</f>
        <v>0</v>
      </c>
      <c r="CK155" s="25">
        <f>КМС!CK155+ИГС!CK155+МАКС!CK155</f>
        <v>0</v>
      </c>
      <c r="CL155" s="24">
        <f>КМС!CL155+ИГС!CL155+МАКС!CL155</f>
        <v>0</v>
      </c>
      <c r="CM155" s="25">
        <f>КМС!CM155+ИГС!CM155+МАКС!CM155</f>
        <v>0</v>
      </c>
      <c r="CN155" s="24">
        <f>КМС!CN155+ИГС!CN155+МАКС!CN155</f>
        <v>0</v>
      </c>
      <c r="CO155" s="25">
        <f>КМС!CO155+ИГС!CO155+МАКС!CO155</f>
        <v>0</v>
      </c>
      <c r="CP155" s="24">
        <f>КМС!CP155+ИГС!CP155+МАКС!CP155</f>
        <v>0</v>
      </c>
      <c r="CQ155" s="25">
        <f>КМС!CQ155+ИГС!CQ155+МАКС!CQ155</f>
        <v>0</v>
      </c>
      <c r="CR155" s="24">
        <f>КМС!CR155+ИГС!CR155+МАКС!CR155</f>
        <v>0</v>
      </c>
    </row>
    <row r="156" spans="1:96" x14ac:dyDescent="0.25">
      <c r="A156" s="15">
        <v>122</v>
      </c>
      <c r="B156" s="8" t="s">
        <v>302</v>
      </c>
      <c r="C156" s="69"/>
      <c r="D156" s="71"/>
      <c r="E156" s="71"/>
      <c r="F156" s="73"/>
      <c r="G156" s="24">
        <f t="shared" si="122"/>
        <v>0</v>
      </c>
      <c r="H156" s="24">
        <f t="shared" si="123"/>
        <v>0</v>
      </c>
      <c r="I156" s="25">
        <f t="shared" si="121"/>
        <v>0</v>
      </c>
      <c r="J156" s="24">
        <f t="shared" si="124"/>
        <v>0</v>
      </c>
      <c r="K156" s="25">
        <f t="shared" si="125"/>
        <v>0</v>
      </c>
      <c r="L156" s="24">
        <f t="shared" si="126"/>
        <v>0</v>
      </c>
      <c r="M156" s="25">
        <f t="shared" si="127"/>
        <v>0</v>
      </c>
      <c r="N156" s="24">
        <f t="shared" si="128"/>
        <v>0</v>
      </c>
      <c r="O156" s="25">
        <f t="shared" si="129"/>
        <v>0</v>
      </c>
      <c r="P156" s="24">
        <f t="shared" si="130"/>
        <v>0</v>
      </c>
      <c r="Q156" s="25">
        <f t="shared" si="131"/>
        <v>0</v>
      </c>
      <c r="R156" s="24">
        <f t="shared" si="132"/>
        <v>0</v>
      </c>
      <c r="S156" s="25">
        <f t="shared" si="133"/>
        <v>0</v>
      </c>
      <c r="T156" s="24">
        <f t="shared" si="134"/>
        <v>0</v>
      </c>
      <c r="U156" s="25">
        <f t="shared" si="135"/>
        <v>0</v>
      </c>
      <c r="V156" s="24">
        <f t="shared" si="136"/>
        <v>0</v>
      </c>
      <c r="W156" s="25">
        <f t="shared" si="137"/>
        <v>0</v>
      </c>
      <c r="X156" s="24">
        <f t="shared" si="138"/>
        <v>0</v>
      </c>
      <c r="Y156" s="24">
        <f t="shared" si="139"/>
        <v>0</v>
      </c>
      <c r="Z156" s="24">
        <f t="shared" si="140"/>
        <v>0</v>
      </c>
      <c r="AA156" s="25">
        <f>КМС!AA156+ИГС!AA156+МАКС!AA156</f>
        <v>0</v>
      </c>
      <c r="AB156" s="24">
        <f>КМС!AB156+ИГС!AB156+МАКС!AB156</f>
        <v>0</v>
      </c>
      <c r="AC156" s="25">
        <f>КМС!AC156+ИГС!AC156+МАКС!AC156</f>
        <v>0</v>
      </c>
      <c r="AD156" s="24">
        <f>КМС!AD156+ИГС!AD156+МАКС!AD156</f>
        <v>0</v>
      </c>
      <c r="AE156" s="25">
        <f>КМС!AE156+ИГС!AE156+МАКС!AE156</f>
        <v>0</v>
      </c>
      <c r="AF156" s="24">
        <f>КМС!AF156+ИГС!AF156+МАКС!AF156</f>
        <v>0</v>
      </c>
      <c r="AG156" s="25">
        <f>КМС!AG156+ИГС!AG156+МАКС!AG156</f>
        <v>0</v>
      </c>
      <c r="AH156" s="24">
        <f>КМС!AH156+ИГС!AH156+МАКС!AH156</f>
        <v>0</v>
      </c>
      <c r="AI156" s="25">
        <f>КМС!AI156+ИГС!AI156+МАКС!AI156</f>
        <v>0</v>
      </c>
      <c r="AJ156" s="24">
        <f>КМС!AJ156+ИГС!AJ156+МАКС!AJ156</f>
        <v>0</v>
      </c>
      <c r="AK156" s="25">
        <f>КМС!AK156+ИГС!AK156+МАКС!AK156</f>
        <v>0</v>
      </c>
      <c r="AL156" s="24">
        <f>КМС!AL156+ИГС!AL156+МАКС!AL156</f>
        <v>0</v>
      </c>
      <c r="AM156" s="25">
        <f>КМС!AM156+ИГС!AM156+МАКС!AM156</f>
        <v>0</v>
      </c>
      <c r="AN156" s="24">
        <f>КМС!AN156+ИГС!AN156+МАКС!AN156</f>
        <v>0</v>
      </c>
      <c r="AO156" s="25">
        <f>КМС!AO156+ИГС!AO156+МАКС!AO156</f>
        <v>0</v>
      </c>
      <c r="AP156" s="24">
        <f>КМС!AP156+ИГС!AP156+МАКС!AP156</f>
        <v>0</v>
      </c>
      <c r="AQ156" s="24">
        <f t="shared" si="141"/>
        <v>0</v>
      </c>
      <c r="AR156" s="24">
        <f t="shared" si="142"/>
        <v>0</v>
      </c>
      <c r="AS156" s="25">
        <f>КМС!AS156+ИГС!AS156+МАКС!AS156</f>
        <v>0</v>
      </c>
      <c r="AT156" s="24">
        <f>КМС!AT156+ИГС!AT156+МАКС!AT156</f>
        <v>0</v>
      </c>
      <c r="AU156" s="25">
        <f>КМС!AU156+ИГС!AU156+МАКС!AU156</f>
        <v>0</v>
      </c>
      <c r="AV156" s="24">
        <f>КМС!AV156+ИГС!AV156+МАКС!AV156</f>
        <v>0</v>
      </c>
      <c r="AW156" s="25">
        <f>КМС!AW156+ИГС!AW156+МАКС!AW156</f>
        <v>0</v>
      </c>
      <c r="AX156" s="24">
        <f>КМС!AX156+ИГС!AX156+МАКС!AX156</f>
        <v>0</v>
      </c>
      <c r="AY156" s="25">
        <f>КМС!AY156+ИГС!AY156+МАКС!AY156</f>
        <v>0</v>
      </c>
      <c r="AZ156" s="24">
        <f>КМС!AZ156+ИГС!AZ156+МАКС!AZ156</f>
        <v>0</v>
      </c>
      <c r="BA156" s="25">
        <f>КМС!BA156+ИГС!BA156+МАКС!BA156</f>
        <v>0</v>
      </c>
      <c r="BB156" s="24">
        <f>КМС!BB156+ИГС!BB156+МАКС!BB156</f>
        <v>0</v>
      </c>
      <c r="BC156" s="25">
        <f>КМС!BC156+ИГС!BC156+МАКС!BC156</f>
        <v>0</v>
      </c>
      <c r="BD156" s="24">
        <f>КМС!BD156+ИГС!BD156+МАКС!BD156</f>
        <v>0</v>
      </c>
      <c r="BE156" s="25">
        <f>КМС!BE156+ИГС!BE156+МАКС!BE156</f>
        <v>0</v>
      </c>
      <c r="BF156" s="24">
        <f>КМС!BF156+ИГС!BF156+МАКС!BF156</f>
        <v>0</v>
      </c>
      <c r="BG156" s="25">
        <f>КМС!BG156+ИГС!BG156+МАКС!BG156</f>
        <v>0</v>
      </c>
      <c r="BH156" s="24">
        <f>КМС!BH156+ИГС!BH156+МАКС!BH156</f>
        <v>0</v>
      </c>
      <c r="BI156" s="24">
        <f t="shared" si="143"/>
        <v>0</v>
      </c>
      <c r="BJ156" s="24">
        <f t="shared" si="144"/>
        <v>0</v>
      </c>
      <c r="BK156" s="25">
        <f>КМС!BK156+ИГС!BK156+МАКС!BK156</f>
        <v>0</v>
      </c>
      <c r="BL156" s="24">
        <f>КМС!BL156+ИГС!BL156+МАКС!BL156</f>
        <v>0</v>
      </c>
      <c r="BM156" s="25">
        <f>КМС!BM156+ИГС!BM156+МАКС!BM156</f>
        <v>0</v>
      </c>
      <c r="BN156" s="24">
        <f>КМС!BN156+ИГС!BN156+МАКС!BN156</f>
        <v>0</v>
      </c>
      <c r="BO156" s="25">
        <f>КМС!BO156+ИГС!BO156+МАКС!BO156</f>
        <v>0</v>
      </c>
      <c r="BP156" s="24">
        <f>КМС!BP156+ИГС!BP156+МАКС!BP156</f>
        <v>0</v>
      </c>
      <c r="BQ156" s="25">
        <f>КМС!BQ156+ИГС!BQ156+МАКС!BQ156</f>
        <v>0</v>
      </c>
      <c r="BR156" s="24">
        <f>КМС!BR156+ИГС!BR156+МАКС!BR156</f>
        <v>0</v>
      </c>
      <c r="BS156" s="25">
        <f>КМС!BS156+ИГС!BS156+МАКС!BS156</f>
        <v>0</v>
      </c>
      <c r="BT156" s="24">
        <f>КМС!BT156+ИГС!BT156+МАКС!BT156</f>
        <v>0</v>
      </c>
      <c r="BU156" s="25">
        <f>КМС!BU156+ИГС!BU156+МАКС!BU156</f>
        <v>0</v>
      </c>
      <c r="BV156" s="24">
        <f>КМС!BV156+ИГС!BV156+МАКС!BV156</f>
        <v>0</v>
      </c>
      <c r="BW156" s="25">
        <f>КМС!BW156+ИГС!BW156+МАКС!BW156</f>
        <v>0</v>
      </c>
      <c r="BX156" s="24">
        <f>КМС!BX156+ИГС!BX156+МАКС!BX156</f>
        <v>0</v>
      </c>
      <c r="BY156" s="25">
        <f>КМС!BY156+ИГС!BY156+МАКС!BY156</f>
        <v>0</v>
      </c>
      <c r="BZ156" s="24">
        <f>КМС!BZ156+ИГС!BZ156+МАКС!BZ156</f>
        <v>0</v>
      </c>
      <c r="CA156" s="24">
        <f t="shared" si="145"/>
        <v>0</v>
      </c>
      <c r="CB156" s="24">
        <f t="shared" si="146"/>
        <v>0</v>
      </c>
      <c r="CC156" s="25">
        <f>КМС!CC156+ИГС!CC156+МАКС!CC156</f>
        <v>0</v>
      </c>
      <c r="CD156" s="24">
        <f>КМС!CD156+ИГС!CD156+МАКС!CD156</f>
        <v>0</v>
      </c>
      <c r="CE156" s="25">
        <f>КМС!CE156+ИГС!CE156+МАКС!CE156</f>
        <v>0</v>
      </c>
      <c r="CF156" s="24">
        <f>КМС!CF156+ИГС!CF156+МАКС!CF156</f>
        <v>0</v>
      </c>
      <c r="CG156" s="25">
        <f>КМС!CG156+ИГС!CG156+МАКС!CG156</f>
        <v>0</v>
      </c>
      <c r="CH156" s="24">
        <f>КМС!CH156+ИГС!CH156+МАКС!CH156</f>
        <v>0</v>
      </c>
      <c r="CI156" s="25">
        <f>КМС!CI156+ИГС!CI156+МАКС!CI156</f>
        <v>0</v>
      </c>
      <c r="CJ156" s="24">
        <f>КМС!CJ156+ИГС!CJ156+МАКС!CJ156</f>
        <v>0</v>
      </c>
      <c r="CK156" s="25">
        <f>КМС!CK156+ИГС!CK156+МАКС!CK156</f>
        <v>0</v>
      </c>
      <c r="CL156" s="24">
        <f>КМС!CL156+ИГС!CL156+МАКС!CL156</f>
        <v>0</v>
      </c>
      <c r="CM156" s="25">
        <f>КМС!CM156+ИГС!CM156+МАКС!CM156</f>
        <v>0</v>
      </c>
      <c r="CN156" s="24">
        <f>КМС!CN156+ИГС!CN156+МАКС!CN156</f>
        <v>0</v>
      </c>
      <c r="CO156" s="25">
        <f>КМС!CO156+ИГС!CO156+МАКС!CO156</f>
        <v>0</v>
      </c>
      <c r="CP156" s="24">
        <f>КМС!CP156+ИГС!CP156+МАКС!CP156</f>
        <v>0</v>
      </c>
      <c r="CQ156" s="25">
        <f>КМС!CQ156+ИГС!CQ156+МАКС!CQ156</f>
        <v>0</v>
      </c>
      <c r="CR156" s="24">
        <f>КМС!CR156+ИГС!CR156+МАКС!CR156</f>
        <v>0</v>
      </c>
    </row>
    <row r="157" spans="1:96" s="58" customFormat="1" ht="18" customHeight="1" thickBot="1" x14ac:dyDescent="0.25">
      <c r="A157" s="19">
        <v>123</v>
      </c>
      <c r="B157" s="20" t="s">
        <v>303</v>
      </c>
      <c r="C157" s="28">
        <v>330423</v>
      </c>
      <c r="D157" s="29" t="s">
        <v>146</v>
      </c>
      <c r="E157" s="29" t="s">
        <v>129</v>
      </c>
      <c r="F157" s="31" t="s">
        <v>143</v>
      </c>
      <c r="G157" s="24">
        <f t="shared" si="122"/>
        <v>0</v>
      </c>
      <c r="H157" s="24">
        <f t="shared" si="123"/>
        <v>0</v>
      </c>
      <c r="I157" s="25">
        <f t="shared" si="121"/>
        <v>0</v>
      </c>
      <c r="J157" s="24">
        <f t="shared" si="124"/>
        <v>0</v>
      </c>
      <c r="K157" s="25">
        <f t="shared" si="125"/>
        <v>0</v>
      </c>
      <c r="L157" s="24">
        <f t="shared" si="126"/>
        <v>0</v>
      </c>
      <c r="M157" s="25">
        <f t="shared" si="127"/>
        <v>0</v>
      </c>
      <c r="N157" s="24">
        <f t="shared" si="128"/>
        <v>0</v>
      </c>
      <c r="O157" s="25">
        <f t="shared" si="129"/>
        <v>0</v>
      </c>
      <c r="P157" s="24">
        <f t="shared" si="130"/>
        <v>0</v>
      </c>
      <c r="Q157" s="25">
        <f t="shared" si="131"/>
        <v>0</v>
      </c>
      <c r="R157" s="24">
        <f t="shared" si="132"/>
        <v>0</v>
      </c>
      <c r="S157" s="25">
        <f t="shared" si="133"/>
        <v>0</v>
      </c>
      <c r="T157" s="24">
        <f t="shared" si="134"/>
        <v>0</v>
      </c>
      <c r="U157" s="25">
        <f t="shared" si="135"/>
        <v>0</v>
      </c>
      <c r="V157" s="24">
        <f t="shared" si="136"/>
        <v>0</v>
      </c>
      <c r="W157" s="25">
        <f t="shared" si="137"/>
        <v>0</v>
      </c>
      <c r="X157" s="24">
        <f t="shared" si="138"/>
        <v>0</v>
      </c>
      <c r="Y157" s="24">
        <f t="shared" si="139"/>
        <v>0</v>
      </c>
      <c r="Z157" s="24">
        <f t="shared" si="140"/>
        <v>0</v>
      </c>
      <c r="AA157" s="25">
        <f>КМС!AA157+ИГС!AA157+МАКС!AA157</f>
        <v>0</v>
      </c>
      <c r="AB157" s="24">
        <f>КМС!AB157+ИГС!AB157+МАКС!AB157</f>
        <v>0</v>
      </c>
      <c r="AC157" s="25">
        <f>КМС!AC157+ИГС!AC157+МАКС!AC157</f>
        <v>0</v>
      </c>
      <c r="AD157" s="24">
        <f>КМС!AD157+ИГС!AD157+МАКС!AD157</f>
        <v>0</v>
      </c>
      <c r="AE157" s="25">
        <f>КМС!AE157+ИГС!AE157+МАКС!AE157</f>
        <v>0</v>
      </c>
      <c r="AF157" s="24">
        <f>КМС!AF157+ИГС!AF157+МАКС!AF157</f>
        <v>0</v>
      </c>
      <c r="AG157" s="25">
        <f>КМС!AG157+ИГС!AG157+МАКС!AG157</f>
        <v>0</v>
      </c>
      <c r="AH157" s="24">
        <f>КМС!AH157+ИГС!AH157+МАКС!AH157</f>
        <v>0</v>
      </c>
      <c r="AI157" s="25">
        <f>КМС!AI157+ИГС!AI157+МАКС!AI157</f>
        <v>0</v>
      </c>
      <c r="AJ157" s="24">
        <f>КМС!AJ157+ИГС!AJ157+МАКС!AJ157</f>
        <v>0</v>
      </c>
      <c r="AK157" s="25">
        <f>КМС!AK157+ИГС!AK157+МАКС!AK157</f>
        <v>0</v>
      </c>
      <c r="AL157" s="24">
        <f>КМС!AL157+ИГС!AL157+МАКС!AL157</f>
        <v>0</v>
      </c>
      <c r="AM157" s="25">
        <f>КМС!AM157+ИГС!AM157+МАКС!AM157</f>
        <v>0</v>
      </c>
      <c r="AN157" s="24">
        <f>КМС!AN157+ИГС!AN157+МАКС!AN157</f>
        <v>0</v>
      </c>
      <c r="AO157" s="25">
        <f>КМС!AO157+ИГС!AO157+МАКС!AO157</f>
        <v>0</v>
      </c>
      <c r="AP157" s="24">
        <f>КМС!AP157+ИГС!AP157+МАКС!AP157</f>
        <v>0</v>
      </c>
      <c r="AQ157" s="24">
        <f t="shared" si="141"/>
        <v>0</v>
      </c>
      <c r="AR157" s="24">
        <f t="shared" si="142"/>
        <v>0</v>
      </c>
      <c r="AS157" s="25">
        <f>КМС!AS157+ИГС!AS157+МАКС!AS157</f>
        <v>0</v>
      </c>
      <c r="AT157" s="24">
        <f>КМС!AT157+ИГС!AT157+МАКС!AT157</f>
        <v>0</v>
      </c>
      <c r="AU157" s="25">
        <f>КМС!AU157+ИГС!AU157+МАКС!AU157</f>
        <v>0</v>
      </c>
      <c r="AV157" s="24">
        <f>КМС!AV157+ИГС!AV157+МАКС!AV157</f>
        <v>0</v>
      </c>
      <c r="AW157" s="25">
        <f>КМС!AW157+ИГС!AW157+МАКС!AW157</f>
        <v>0</v>
      </c>
      <c r="AX157" s="24">
        <f>КМС!AX157+ИГС!AX157+МАКС!AX157</f>
        <v>0</v>
      </c>
      <c r="AY157" s="25">
        <f>КМС!AY157+ИГС!AY157+МАКС!AY157</f>
        <v>0</v>
      </c>
      <c r="AZ157" s="24">
        <f>КМС!AZ157+ИГС!AZ157+МАКС!AZ157</f>
        <v>0</v>
      </c>
      <c r="BA157" s="25">
        <f>КМС!BA157+ИГС!BA157+МАКС!BA157</f>
        <v>0</v>
      </c>
      <c r="BB157" s="24">
        <f>КМС!BB157+ИГС!BB157+МАКС!BB157</f>
        <v>0</v>
      </c>
      <c r="BC157" s="25">
        <f>КМС!BC157+ИГС!BC157+МАКС!BC157</f>
        <v>0</v>
      </c>
      <c r="BD157" s="24">
        <f>КМС!BD157+ИГС!BD157+МАКС!BD157</f>
        <v>0</v>
      </c>
      <c r="BE157" s="25">
        <f>КМС!BE157+ИГС!BE157+МАКС!BE157</f>
        <v>0</v>
      </c>
      <c r="BF157" s="24">
        <f>КМС!BF157+ИГС!BF157+МАКС!BF157</f>
        <v>0</v>
      </c>
      <c r="BG157" s="25">
        <f>КМС!BG157+ИГС!BG157+МАКС!BG157</f>
        <v>0</v>
      </c>
      <c r="BH157" s="24">
        <f>КМС!BH157+ИГС!BH157+МАКС!BH157</f>
        <v>0</v>
      </c>
      <c r="BI157" s="24">
        <f t="shared" si="143"/>
        <v>0</v>
      </c>
      <c r="BJ157" s="24">
        <f t="shared" si="144"/>
        <v>0</v>
      </c>
      <c r="BK157" s="25">
        <f>КМС!BK157+ИГС!BK157+МАКС!BK157</f>
        <v>0</v>
      </c>
      <c r="BL157" s="24">
        <f>КМС!BL157+ИГС!BL157+МАКС!BL157</f>
        <v>0</v>
      </c>
      <c r="BM157" s="25">
        <f>КМС!BM157+ИГС!BM157+МАКС!BM157</f>
        <v>0</v>
      </c>
      <c r="BN157" s="24">
        <f>КМС!BN157+ИГС!BN157+МАКС!BN157</f>
        <v>0</v>
      </c>
      <c r="BO157" s="25">
        <f>КМС!BO157+ИГС!BO157+МАКС!BO157</f>
        <v>0</v>
      </c>
      <c r="BP157" s="24">
        <f>КМС!BP157+ИГС!BP157+МАКС!BP157</f>
        <v>0</v>
      </c>
      <c r="BQ157" s="25">
        <f>КМС!BQ157+ИГС!BQ157+МАКС!BQ157</f>
        <v>0</v>
      </c>
      <c r="BR157" s="24">
        <f>КМС!BR157+ИГС!BR157+МАКС!BR157</f>
        <v>0</v>
      </c>
      <c r="BS157" s="25">
        <f>КМС!BS157+ИГС!BS157+МАКС!BS157</f>
        <v>0</v>
      </c>
      <c r="BT157" s="24">
        <f>КМС!BT157+ИГС!BT157+МАКС!BT157</f>
        <v>0</v>
      </c>
      <c r="BU157" s="25">
        <f>КМС!BU157+ИГС!BU157+МАКС!BU157</f>
        <v>0</v>
      </c>
      <c r="BV157" s="24">
        <f>КМС!BV157+ИГС!BV157+МАКС!BV157</f>
        <v>0</v>
      </c>
      <c r="BW157" s="25">
        <f>КМС!BW157+ИГС!BW157+МАКС!BW157</f>
        <v>0</v>
      </c>
      <c r="BX157" s="24">
        <f>КМС!BX157+ИГС!BX157+МАКС!BX157</f>
        <v>0</v>
      </c>
      <c r="BY157" s="25">
        <f>КМС!BY157+ИГС!BY157+МАКС!BY157</f>
        <v>0</v>
      </c>
      <c r="BZ157" s="24">
        <f>КМС!BZ157+ИГС!BZ157+МАКС!BZ157</f>
        <v>0</v>
      </c>
      <c r="CA157" s="24">
        <f t="shared" si="145"/>
        <v>0</v>
      </c>
      <c r="CB157" s="24">
        <f t="shared" si="146"/>
        <v>0</v>
      </c>
      <c r="CC157" s="25">
        <f>КМС!CC157+ИГС!CC157+МАКС!CC157</f>
        <v>0</v>
      </c>
      <c r="CD157" s="24">
        <f>КМС!CD157+ИГС!CD157+МАКС!CD157</f>
        <v>0</v>
      </c>
      <c r="CE157" s="25">
        <f>КМС!CE157+ИГС!CE157+МАКС!CE157</f>
        <v>0</v>
      </c>
      <c r="CF157" s="24">
        <f>КМС!CF157+ИГС!CF157+МАКС!CF157</f>
        <v>0</v>
      </c>
      <c r="CG157" s="25">
        <f>КМС!CG157+ИГС!CG157+МАКС!CG157</f>
        <v>0</v>
      </c>
      <c r="CH157" s="24">
        <f>КМС!CH157+ИГС!CH157+МАКС!CH157</f>
        <v>0</v>
      </c>
      <c r="CI157" s="25">
        <f>КМС!CI157+ИГС!CI157+МАКС!CI157</f>
        <v>0</v>
      </c>
      <c r="CJ157" s="24">
        <f>КМС!CJ157+ИГС!CJ157+МАКС!CJ157</f>
        <v>0</v>
      </c>
      <c r="CK157" s="25">
        <f>КМС!CK157+ИГС!CK157+МАКС!CK157</f>
        <v>0</v>
      </c>
      <c r="CL157" s="24">
        <f>КМС!CL157+ИГС!CL157+МАКС!CL157</f>
        <v>0</v>
      </c>
      <c r="CM157" s="25">
        <f>КМС!CM157+ИГС!CM157+МАКС!CM157</f>
        <v>0</v>
      </c>
      <c r="CN157" s="24">
        <f>КМС!CN157+ИГС!CN157+МАКС!CN157</f>
        <v>0</v>
      </c>
      <c r="CO157" s="25">
        <f>КМС!CO157+ИГС!CO157+МАКС!CO157</f>
        <v>0</v>
      </c>
      <c r="CP157" s="24">
        <f>КМС!CP157+ИГС!CP157+МАКС!CP157</f>
        <v>0</v>
      </c>
      <c r="CQ157" s="25">
        <f>КМС!CQ157+ИГС!CQ157+МАКС!CQ157</f>
        <v>0</v>
      </c>
      <c r="CR157" s="24">
        <f>КМС!CR157+ИГС!CR157+МАКС!CR157</f>
        <v>0</v>
      </c>
    </row>
    <row r="158" spans="1:96" s="58" customFormat="1" ht="14.25" x14ac:dyDescent="0.2">
      <c r="A158" s="69"/>
      <c r="B158" s="70" t="s">
        <v>118</v>
      </c>
      <c r="C158" s="69"/>
      <c r="D158" s="71"/>
      <c r="E158" s="72"/>
      <c r="F158" s="73"/>
      <c r="G158" s="74">
        <f t="shared" ref="G158:X158" si="147">SUBTOTAL(109,G9:G157)</f>
        <v>15817832880.34</v>
      </c>
      <c r="H158" s="74">
        <f t="shared" si="147"/>
        <v>6273585288.3000002</v>
      </c>
      <c r="I158" s="75">
        <f t="shared" si="147"/>
        <v>3805151</v>
      </c>
      <c r="J158" s="74">
        <f t="shared" si="147"/>
        <v>2202900236.8299999</v>
      </c>
      <c r="K158" s="75">
        <f t="shared" si="147"/>
        <v>729194</v>
      </c>
      <c r="L158" s="74">
        <f t="shared" si="147"/>
        <v>444004017.39999998</v>
      </c>
      <c r="M158" s="75">
        <f t="shared" si="147"/>
        <v>2421342</v>
      </c>
      <c r="N158" s="74">
        <f t="shared" si="147"/>
        <v>3626681034.0700002</v>
      </c>
      <c r="O158" s="75">
        <f t="shared" si="147"/>
        <v>81268</v>
      </c>
      <c r="P158" s="74">
        <f t="shared" si="147"/>
        <v>1508565767.78</v>
      </c>
      <c r="Q158" s="75">
        <f t="shared" si="147"/>
        <v>202363</v>
      </c>
      <c r="R158" s="74">
        <f t="shared" si="147"/>
        <v>7118119214.4200001</v>
      </c>
      <c r="S158" s="75">
        <f t="shared" si="147"/>
        <v>3640</v>
      </c>
      <c r="T158" s="74">
        <f t="shared" si="147"/>
        <v>129615599.31999999</v>
      </c>
      <c r="U158" s="75">
        <f t="shared" si="147"/>
        <v>6913</v>
      </c>
      <c r="V158" s="74">
        <f t="shared" si="147"/>
        <v>1033829875</v>
      </c>
      <c r="W158" s="75">
        <f t="shared" si="147"/>
        <v>385521</v>
      </c>
      <c r="X158" s="74">
        <f t="shared" si="147"/>
        <v>917562609.84000003</v>
      </c>
      <c r="Y158" s="74">
        <f>SUBTOTAL(109,Y9:Y157)</f>
        <v>4835383704.3500004</v>
      </c>
      <c r="Z158" s="74">
        <f t="shared" ref="Z158:AP158" si="148">SUBTOTAL(109,Z9:Z157)</f>
        <v>1762592344.29</v>
      </c>
      <c r="AA158" s="75">
        <f t="shared" si="148"/>
        <v>1089353</v>
      </c>
      <c r="AB158" s="74">
        <f t="shared" si="148"/>
        <v>567896313.23000002</v>
      </c>
      <c r="AC158" s="75">
        <f t="shared" si="148"/>
        <v>208888</v>
      </c>
      <c r="AD158" s="74">
        <f t="shared" si="148"/>
        <v>133470131.37</v>
      </c>
      <c r="AE158" s="75">
        <f t="shared" si="148"/>
        <v>726300</v>
      </c>
      <c r="AF158" s="74">
        <f t="shared" si="148"/>
        <v>1061225899.6900001</v>
      </c>
      <c r="AG158" s="75">
        <f t="shared" si="148"/>
        <v>25025</v>
      </c>
      <c r="AH158" s="74">
        <f t="shared" si="148"/>
        <v>484216764.37</v>
      </c>
      <c r="AI158" s="75">
        <f t="shared" si="148"/>
        <v>66755</v>
      </c>
      <c r="AJ158" s="74">
        <f t="shared" si="148"/>
        <v>2358684258.1500001</v>
      </c>
      <c r="AK158" s="75">
        <f t="shared" si="148"/>
        <v>1092</v>
      </c>
      <c r="AL158" s="74">
        <f t="shared" si="148"/>
        <v>38884679.799999997</v>
      </c>
      <c r="AM158" s="75">
        <f t="shared" si="148"/>
        <v>2080</v>
      </c>
      <c r="AN158" s="74">
        <f t="shared" si="148"/>
        <v>310235006.58999997</v>
      </c>
      <c r="AO158" s="75">
        <f t="shared" si="148"/>
        <v>96386</v>
      </c>
      <c r="AP158" s="74">
        <f t="shared" si="148"/>
        <v>229890337.53999999</v>
      </c>
      <c r="AQ158" s="74">
        <f>SUBTOTAL(109,AQ9:AQ157)</f>
        <v>3369571339.5599999</v>
      </c>
      <c r="AR158" s="74">
        <f t="shared" ref="AR158:BH158" si="149">SUBTOTAL(109,AR9:AR157)</f>
        <v>1418288408.0799999</v>
      </c>
      <c r="AS158" s="75">
        <f t="shared" si="149"/>
        <v>761030</v>
      </c>
      <c r="AT158" s="74">
        <f t="shared" si="149"/>
        <v>533844096.69999999</v>
      </c>
      <c r="AU158" s="75">
        <f t="shared" si="149"/>
        <v>156196</v>
      </c>
      <c r="AV158" s="74">
        <f t="shared" si="149"/>
        <v>88800518.870000005</v>
      </c>
      <c r="AW158" s="75">
        <f t="shared" si="149"/>
        <v>484271</v>
      </c>
      <c r="AX158" s="74">
        <f t="shared" si="149"/>
        <v>795643792.50999999</v>
      </c>
      <c r="AY158" s="75">
        <f t="shared" si="149"/>
        <v>16266</v>
      </c>
      <c r="AZ158" s="74">
        <f t="shared" si="149"/>
        <v>301894370.16000003</v>
      </c>
      <c r="BA158" s="75">
        <f t="shared" si="149"/>
        <v>40517</v>
      </c>
      <c r="BB158" s="74">
        <f t="shared" si="149"/>
        <v>1419900855.98</v>
      </c>
      <c r="BC158" s="75">
        <f t="shared" si="149"/>
        <v>727</v>
      </c>
      <c r="BD158" s="74">
        <f t="shared" si="149"/>
        <v>25923119.870000001</v>
      </c>
      <c r="BE158" s="75">
        <f t="shared" si="149"/>
        <v>1381</v>
      </c>
      <c r="BF158" s="74">
        <f t="shared" si="149"/>
        <v>206851894.47999999</v>
      </c>
      <c r="BG158" s="75">
        <f t="shared" si="149"/>
        <v>96384</v>
      </c>
      <c r="BH158" s="74">
        <f t="shared" si="149"/>
        <v>229487705.34</v>
      </c>
      <c r="BI158" s="74">
        <f>SUBTOTAL(109,BI9:BI157)</f>
        <v>3342342018.71</v>
      </c>
      <c r="BJ158" s="74">
        <f t="shared" ref="BJ158:BZ158" si="150">SUBTOTAL(109,BJ9:BJ157)</f>
        <v>1411829874.3699999</v>
      </c>
      <c r="BK158" s="75">
        <f t="shared" si="150"/>
        <v>761030</v>
      </c>
      <c r="BL158" s="74">
        <f t="shared" si="150"/>
        <v>533844096.69999999</v>
      </c>
      <c r="BM158" s="75">
        <f t="shared" si="150"/>
        <v>156196</v>
      </c>
      <c r="BN158" s="74">
        <f t="shared" si="150"/>
        <v>88800518.870000005</v>
      </c>
      <c r="BO158" s="75">
        <f t="shared" si="150"/>
        <v>484271</v>
      </c>
      <c r="BP158" s="74">
        <f t="shared" si="150"/>
        <v>789185258.79999995</v>
      </c>
      <c r="BQ158" s="75">
        <f t="shared" si="150"/>
        <v>16312</v>
      </c>
      <c r="BR158" s="74">
        <f t="shared" si="150"/>
        <v>292879233.48000002</v>
      </c>
      <c r="BS158" s="75">
        <f t="shared" si="150"/>
        <v>40612</v>
      </c>
      <c r="BT158" s="74">
        <f t="shared" si="150"/>
        <v>1408290784.8399999</v>
      </c>
      <c r="BU158" s="75">
        <f t="shared" si="150"/>
        <v>727</v>
      </c>
      <c r="BV158" s="74">
        <f t="shared" si="150"/>
        <v>25923119.870000001</v>
      </c>
      <c r="BW158" s="75">
        <f t="shared" si="150"/>
        <v>1381</v>
      </c>
      <c r="BX158" s="74">
        <f t="shared" si="150"/>
        <v>206851894.47</v>
      </c>
      <c r="BY158" s="75">
        <f t="shared" si="150"/>
        <v>96375</v>
      </c>
      <c r="BZ158" s="74">
        <f t="shared" si="150"/>
        <v>229342126.02000001</v>
      </c>
      <c r="CA158" s="74">
        <f>SUBTOTAL(109,CA9:CA157)</f>
        <v>4270535817.7199998</v>
      </c>
      <c r="CB158" s="74">
        <f t="shared" ref="CB158:CR158" si="151">SUBTOTAL(109,CB9:CB157)</f>
        <v>1680874661.5599999</v>
      </c>
      <c r="CC158" s="75">
        <f t="shared" si="151"/>
        <v>1193738</v>
      </c>
      <c r="CD158" s="74">
        <f t="shared" si="151"/>
        <v>567315730.20000005</v>
      </c>
      <c r="CE158" s="75">
        <f t="shared" si="151"/>
        <v>207914</v>
      </c>
      <c r="CF158" s="74">
        <f t="shared" si="151"/>
        <v>132932848.29000001</v>
      </c>
      <c r="CG158" s="75">
        <f t="shared" si="151"/>
        <v>726500</v>
      </c>
      <c r="CH158" s="74">
        <f t="shared" si="151"/>
        <v>980626083.07000005</v>
      </c>
      <c r="CI158" s="75">
        <f t="shared" si="151"/>
        <v>23665</v>
      </c>
      <c r="CJ158" s="74">
        <f t="shared" si="151"/>
        <v>429575399.76999998</v>
      </c>
      <c r="CK158" s="75">
        <f t="shared" si="151"/>
        <v>54479</v>
      </c>
      <c r="CL158" s="74">
        <f t="shared" si="151"/>
        <v>1931243315.45</v>
      </c>
      <c r="CM158" s="75">
        <f t="shared" si="151"/>
        <v>1094</v>
      </c>
      <c r="CN158" s="74">
        <f t="shared" si="151"/>
        <v>38884679.780000001</v>
      </c>
      <c r="CO158" s="75">
        <f t="shared" si="151"/>
        <v>2071</v>
      </c>
      <c r="CP158" s="74">
        <f t="shared" si="151"/>
        <v>309891079.45999998</v>
      </c>
      <c r="CQ158" s="75">
        <f t="shared" si="151"/>
        <v>96376</v>
      </c>
      <c r="CR158" s="74">
        <f t="shared" si="151"/>
        <v>228842440.94</v>
      </c>
    </row>
    <row r="159" spans="1:96" x14ac:dyDescent="0.25"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>
        <v>385521</v>
      </c>
      <c r="X159" s="97">
        <v>917562609.84000003</v>
      </c>
      <c r="Y159" s="98"/>
      <c r="Z159" s="98"/>
      <c r="AA159" s="98"/>
      <c r="AO159" s="27">
        <v>96383</v>
      </c>
      <c r="AP159" s="95">
        <v>229730337.53999999</v>
      </c>
      <c r="BG159" s="27">
        <v>96384</v>
      </c>
      <c r="BH159" s="95">
        <v>229487705.34</v>
      </c>
      <c r="BY159" s="27">
        <v>96375</v>
      </c>
      <c r="BZ159" s="95">
        <v>229342126.02000001</v>
      </c>
      <c r="CQ159" s="27">
        <v>96379</v>
      </c>
      <c r="CR159" s="95">
        <v>229002440.94</v>
      </c>
    </row>
    <row r="160" spans="1:96" x14ac:dyDescent="0.25">
      <c r="B160" s="76" t="s">
        <v>159</v>
      </c>
      <c r="C160" s="77">
        <f>C158-D158-L158-N158-T158</f>
        <v>-4200300650.79</v>
      </c>
      <c r="D160" s="77">
        <f>D158-F158-H158-J158</f>
        <v>-8476485525.1300001</v>
      </c>
      <c r="E160" s="35"/>
      <c r="F160" s="35"/>
      <c r="G160" s="77">
        <f>G158-H158-P158-R158-X158</f>
        <v>0</v>
      </c>
      <c r="H160" s="77">
        <f>H158-J158-L158-N158</f>
        <v>0</v>
      </c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>
        <f>Y158-Z158-AH158-AJ158-AP158</f>
        <v>0</v>
      </c>
      <c r="Z160" s="77">
        <f>Z158-AB158-AD158-AF158</f>
        <v>0</v>
      </c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9"/>
      <c r="AP160" s="79"/>
      <c r="AQ160" s="77">
        <f>AQ158-AR158-AZ158-BB158-BH158</f>
        <v>0</v>
      </c>
      <c r="AR160" s="77">
        <f>AR158-AT158-AV158-AX158</f>
        <v>0</v>
      </c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9"/>
      <c r="BH160" s="79"/>
      <c r="BI160" s="77">
        <f>BI158-BJ158-BR158-BT158-BZ158</f>
        <v>0</v>
      </c>
      <c r="BJ160" s="77">
        <f>BJ158-BL158-BN158-BP158</f>
        <v>0</v>
      </c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7">
        <f>CA158-CB158-CJ158-CL158-CR158</f>
        <v>0</v>
      </c>
      <c r="CB160" s="77">
        <f>CB158-CD158-CF158-CH158</f>
        <v>0</v>
      </c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</row>
    <row r="161" spans="2:96" ht="17.25" customHeight="1" x14ac:dyDescent="0.25">
      <c r="B161" s="76"/>
      <c r="C161" s="35"/>
      <c r="D161" s="35"/>
      <c r="E161" s="35"/>
      <c r="F161" s="35"/>
      <c r="G161" s="77"/>
      <c r="H161" s="77">
        <f>H158-J158-L158-N158</f>
        <v>0</v>
      </c>
      <c r="R161" s="77"/>
      <c r="S161" s="77"/>
      <c r="Y161" s="35"/>
      <c r="Z161" s="35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35"/>
      <c r="AR161" s="35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35"/>
      <c r="BJ161" s="35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35"/>
      <c r="CB161" s="35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</row>
    <row r="162" spans="2:96" x14ac:dyDescent="0.25">
      <c r="B162" s="76" t="s">
        <v>160</v>
      </c>
      <c r="C162" s="77">
        <f t="shared" ref="C162:X162" si="152">C158-U158-AM158-BE158-BW158</f>
        <v>-11755</v>
      </c>
      <c r="D162" s="77">
        <f t="shared" si="152"/>
        <v>-1757768670.54</v>
      </c>
      <c r="E162" s="77">
        <f t="shared" si="152"/>
        <v>-674666</v>
      </c>
      <c r="F162" s="77">
        <f t="shared" si="152"/>
        <v>-1606282778.74</v>
      </c>
      <c r="G162" s="77">
        <f t="shared" si="152"/>
        <v>0</v>
      </c>
      <c r="H162" s="77">
        <f t="shared" si="152"/>
        <v>0</v>
      </c>
      <c r="I162" s="77">
        <f t="shared" si="152"/>
        <v>0</v>
      </c>
      <c r="J162" s="77">
        <f t="shared" si="152"/>
        <v>0</v>
      </c>
      <c r="K162" s="77">
        <f t="shared" si="152"/>
        <v>0</v>
      </c>
      <c r="L162" s="77">
        <f t="shared" si="152"/>
        <v>0</v>
      </c>
      <c r="M162" s="77">
        <f t="shared" si="152"/>
        <v>0</v>
      </c>
      <c r="N162" s="77">
        <f t="shared" si="152"/>
        <v>0</v>
      </c>
      <c r="O162" s="77">
        <f t="shared" si="152"/>
        <v>0</v>
      </c>
      <c r="P162" s="77">
        <f t="shared" si="152"/>
        <v>0</v>
      </c>
      <c r="Q162" s="77">
        <f t="shared" si="152"/>
        <v>0</v>
      </c>
      <c r="R162" s="77">
        <f t="shared" si="152"/>
        <v>0</v>
      </c>
      <c r="S162" s="77">
        <f t="shared" si="152"/>
        <v>0</v>
      </c>
      <c r="T162" s="77">
        <f t="shared" si="152"/>
        <v>0</v>
      </c>
      <c r="U162" s="77">
        <f t="shared" si="152"/>
        <v>0</v>
      </c>
      <c r="V162" s="77">
        <f t="shared" si="152"/>
        <v>0</v>
      </c>
      <c r="W162" s="77">
        <f t="shared" si="152"/>
        <v>0</v>
      </c>
      <c r="X162" s="77">
        <f t="shared" si="152"/>
        <v>0</v>
      </c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</row>
    <row r="163" spans="2:96" x14ac:dyDescent="0.25">
      <c r="C163" s="35"/>
      <c r="D163" s="35"/>
      <c r="E163" s="35"/>
      <c r="F163" s="35"/>
      <c r="R163" s="77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</row>
    <row r="164" spans="2:96" x14ac:dyDescent="0.25">
      <c r="B164" s="80" t="s">
        <v>161</v>
      </c>
      <c r="C164" s="77">
        <v>0</v>
      </c>
      <c r="D164" s="77">
        <v>0</v>
      </c>
      <c r="E164" s="77">
        <v>0</v>
      </c>
      <c r="F164" s="77">
        <v>0</v>
      </c>
      <c r="G164" s="77">
        <f>G158-КМС!G158-ИГС!G158-МАКС!G158</f>
        <v>0</v>
      </c>
      <c r="H164" s="77">
        <f>H158-КМС!H158-ИГС!H158-МАКС!H158</f>
        <v>0</v>
      </c>
      <c r="I164" s="77">
        <f>I158-КМС!I158-ИГС!I158-МАКС!I158</f>
        <v>0</v>
      </c>
      <c r="J164" s="77">
        <f>J158-КМС!J158-ИГС!J158-МАКС!J158</f>
        <v>0</v>
      </c>
      <c r="K164" s="77">
        <f>K158-КМС!K158-ИГС!K158-МАКС!K158</f>
        <v>0</v>
      </c>
      <c r="L164" s="77">
        <f>L158-КМС!L158-ИГС!L158-МАКС!L158</f>
        <v>0</v>
      </c>
      <c r="M164" s="77">
        <f>M158-КМС!M158-ИГС!M158-МАКС!M158</f>
        <v>0</v>
      </c>
      <c r="N164" s="77">
        <f>N158-КМС!N158-ИГС!N158-МАКС!N158</f>
        <v>0</v>
      </c>
      <c r="O164" s="77">
        <f>O158-КМС!O158-ИГС!O158-МАКС!O158</f>
        <v>0</v>
      </c>
      <c r="P164" s="77">
        <f>P158-КМС!P158-ИГС!P158-МАКС!P158</f>
        <v>0</v>
      </c>
      <c r="Q164" s="77">
        <f>Q158-КМС!Q158-ИГС!Q158-МАКС!Q158</f>
        <v>0</v>
      </c>
      <c r="R164" s="77">
        <f>R158-КМС!R158-ИГС!R158-МАКС!R158</f>
        <v>0</v>
      </c>
      <c r="S164" s="77">
        <f>S158-КМС!S158-ИГС!S158-МАКС!S158</f>
        <v>0</v>
      </c>
      <c r="T164" s="77">
        <f>T158-КМС!T158-ИГС!T158-МАКС!T158</f>
        <v>0</v>
      </c>
      <c r="U164" s="77">
        <f>U158-КМС!U158-ИГС!U158-МАКС!U158</f>
        <v>0</v>
      </c>
      <c r="V164" s="77">
        <f>V158-КМС!V158-ИГС!V158-МАКС!V158</f>
        <v>0</v>
      </c>
      <c r="W164" s="77">
        <f>W158-КМС!W158-ИГС!W158-МАКС!W158</f>
        <v>0</v>
      </c>
      <c r="X164" s="77">
        <f>X158-КМС!X158-ИГС!X158-МАКС!X158</f>
        <v>0</v>
      </c>
      <c r="Y164" s="77">
        <f>Y158-КМС!Y158-ИГС!Y158-МАКС!Y158</f>
        <v>0</v>
      </c>
      <c r="Z164" s="77">
        <f>Z158-КМС!Z158-ИГС!Z158-МАКС!Z158</f>
        <v>0</v>
      </c>
      <c r="AA164" s="77">
        <f>AA158-КМС!AA158-ИГС!AA158-МАКС!AA158</f>
        <v>0</v>
      </c>
      <c r="AB164" s="77">
        <f>AB158-КМС!AB158-ИГС!AB158-МАКС!AB158</f>
        <v>0</v>
      </c>
      <c r="AC164" s="77">
        <f>AC158-КМС!AC158-ИГС!AC158-МАКС!AC158</f>
        <v>0</v>
      </c>
      <c r="AD164" s="77">
        <f>AD158-КМС!AD158-ИГС!AD158-МАКС!AD158</f>
        <v>0</v>
      </c>
      <c r="AE164" s="77">
        <f>AE158-КМС!AE158-ИГС!AE158-МАКС!AE158</f>
        <v>0</v>
      </c>
      <c r="AF164" s="77">
        <f>AF158-КМС!AF158-ИГС!AF158-МАКС!AF158</f>
        <v>0</v>
      </c>
      <c r="AG164" s="77">
        <f>AG158-КМС!AG158-ИГС!AG158-МАКС!AG158</f>
        <v>0</v>
      </c>
      <c r="AH164" s="77">
        <f>AH158-КМС!AH158-ИГС!AH158-МАКС!AH158</f>
        <v>0</v>
      </c>
      <c r="AI164" s="77">
        <f>AI158-КМС!AI158-ИГС!AI158-МАКС!AI158</f>
        <v>0</v>
      </c>
      <c r="AJ164" s="77">
        <f>AJ158-КМС!AJ158-ИГС!AJ158-МАКС!AJ158</f>
        <v>0</v>
      </c>
      <c r="AK164" s="77">
        <f>AK158-КМС!AK158-ИГС!AK158-МАКС!AK158</f>
        <v>0</v>
      </c>
      <c r="AL164" s="77">
        <f>AL158-КМС!AL158-ИГС!AL158-МАКС!AL158</f>
        <v>0</v>
      </c>
      <c r="AM164" s="77">
        <f>AM158-КМС!AM158-ИГС!AM158-МАКС!AM158</f>
        <v>0</v>
      </c>
      <c r="AN164" s="77">
        <f>AN158-КМС!AN158-ИГС!AN158-МАКС!AN158</f>
        <v>0</v>
      </c>
      <c r="AO164" s="77">
        <f>AO158-КМС!AO158-ИГС!AO158-МАКС!AO158</f>
        <v>0</v>
      </c>
      <c r="AP164" s="77">
        <f>AP158-КМС!AP158-ИГС!AP158-МАКС!AP158</f>
        <v>0</v>
      </c>
      <c r="AQ164" s="77">
        <f>AQ158-КМС!AQ158-ИГС!AQ158-МАКС!AQ158</f>
        <v>0</v>
      </c>
      <c r="AR164" s="77">
        <f>AR158-КМС!AR158-ИГС!AR158-МАКС!AR158</f>
        <v>0</v>
      </c>
      <c r="AS164" s="77">
        <f>AS158-КМС!AS158-ИГС!AS158-МАКС!AS158</f>
        <v>0</v>
      </c>
      <c r="AT164" s="77">
        <f>AT158-КМС!AT158-ИГС!AT158-МАКС!AT158</f>
        <v>0</v>
      </c>
      <c r="AU164" s="77">
        <f>AU158-КМС!AU158-ИГС!AU158-МАКС!AU158</f>
        <v>0</v>
      </c>
      <c r="AV164" s="77">
        <f>AV158-КМС!AV158-ИГС!AV158-МАКС!AV158</f>
        <v>0</v>
      </c>
      <c r="AW164" s="77">
        <f>AW158-КМС!AW158-ИГС!AW158-МАКС!AW158</f>
        <v>0</v>
      </c>
      <c r="AX164" s="77">
        <f>AX158-КМС!AX158-ИГС!AX158-МАКС!AX158</f>
        <v>0</v>
      </c>
      <c r="AY164" s="77">
        <f>AY158-КМС!AY158-ИГС!AY158-МАКС!AY158</f>
        <v>0</v>
      </c>
      <c r="AZ164" s="77">
        <f>AZ158-КМС!AZ158-ИГС!AZ158-МАКС!AZ158</f>
        <v>0</v>
      </c>
      <c r="BA164" s="77">
        <f>BA158-КМС!BA158-ИГС!BA158-МАКС!BA158</f>
        <v>0</v>
      </c>
      <c r="BB164" s="77">
        <f>BB158-КМС!BB158-ИГС!BB158-МАКС!BB158</f>
        <v>0</v>
      </c>
      <c r="BC164" s="77">
        <f>BC158-КМС!BC158-ИГС!BC158-МАКС!BC158</f>
        <v>0</v>
      </c>
      <c r="BD164" s="77">
        <f>BD158-КМС!BD158-ИГС!BD158-МАКС!BD158</f>
        <v>0</v>
      </c>
      <c r="BE164" s="77">
        <f>BE158-КМС!BE158-ИГС!BE158-МАКС!BE158</f>
        <v>0</v>
      </c>
      <c r="BF164" s="77">
        <f>BF158-КМС!BF158-ИГС!BF158-МАКС!BF158</f>
        <v>0</v>
      </c>
      <c r="BG164" s="77">
        <f>BG158-КМС!BG158-ИГС!BG158-МАКС!BG158</f>
        <v>0</v>
      </c>
      <c r="BH164" s="77">
        <f>BH158-КМС!BH158-ИГС!BH158-МАКС!BH158</f>
        <v>0</v>
      </c>
      <c r="BI164" s="77">
        <f>BI158-КМС!BI158-ИГС!BI158-МАКС!BI158</f>
        <v>0</v>
      </c>
      <c r="BJ164" s="77">
        <f>BJ158-КМС!BJ158-ИГС!BJ158-МАКС!BJ158</f>
        <v>0</v>
      </c>
      <c r="BK164" s="77">
        <f>BK158-КМС!BK158-ИГС!BK158-МАКС!BK158</f>
        <v>0</v>
      </c>
      <c r="BL164" s="77">
        <f>BL158-КМС!BL158-ИГС!BL158-МАКС!BL158</f>
        <v>0</v>
      </c>
      <c r="BM164" s="77">
        <f>BM158-КМС!BM158-ИГС!BM158-МАКС!BM158</f>
        <v>0</v>
      </c>
      <c r="BN164" s="77">
        <f>BN158-КМС!BN158-ИГС!BN158-МАКС!BN158</f>
        <v>0</v>
      </c>
      <c r="BO164" s="77">
        <f>BO158-КМС!BO158-ИГС!BO158-МАКС!BO158</f>
        <v>0</v>
      </c>
      <c r="BP164" s="77">
        <f>BP158-КМС!BP158-ИГС!BP158-МАКС!BP158</f>
        <v>0</v>
      </c>
      <c r="BQ164" s="77">
        <f>BQ158-КМС!BQ158-ИГС!BQ158-МАКС!BQ158</f>
        <v>0</v>
      </c>
      <c r="BR164" s="77">
        <f>BR158-КМС!BR158-ИГС!BR158-МАКС!BR158</f>
        <v>0</v>
      </c>
      <c r="BS164" s="77">
        <f>BS158-КМС!BS158-ИГС!BS158-МАКС!BS158</f>
        <v>0</v>
      </c>
      <c r="BT164" s="77">
        <f>BT158-КМС!BT158-ИГС!BT158-МАКС!BT158</f>
        <v>0</v>
      </c>
      <c r="BU164" s="77">
        <f>BU158-КМС!BU158-ИГС!BU158-МАКС!BU158</f>
        <v>0</v>
      </c>
      <c r="BV164" s="77">
        <f>BV158-КМС!BV158-ИГС!BV158-МАКС!BV158</f>
        <v>0</v>
      </c>
      <c r="BW164" s="77">
        <f>BW158-КМС!BW158-ИГС!BW158-МАКС!BW158</f>
        <v>0</v>
      </c>
      <c r="BX164" s="77">
        <f>BX158-КМС!BX158-ИГС!BX158-МАКС!BX158</f>
        <v>0</v>
      </c>
      <c r="BY164" s="77">
        <f>BY158-КМС!BY158-ИГС!BY158-МАКС!BY158</f>
        <v>0</v>
      </c>
      <c r="BZ164" s="77">
        <f>BZ158-КМС!BZ158-ИГС!BZ158-МАКС!BZ158</f>
        <v>0</v>
      </c>
      <c r="CA164" s="77">
        <f>CA158-КМС!CA158-ИГС!CA158-МАКС!CA158</f>
        <v>0</v>
      </c>
      <c r="CB164" s="77">
        <f>CB158-КМС!CB158-ИГС!CB158-МАКС!CB158</f>
        <v>0</v>
      </c>
      <c r="CC164" s="77">
        <f>CC158-КМС!CC158-ИГС!CC158-МАКС!CC158</f>
        <v>0</v>
      </c>
      <c r="CD164" s="77">
        <f>CD158-КМС!CD158-ИГС!CD158-МАКС!CD158</f>
        <v>0</v>
      </c>
      <c r="CE164" s="77">
        <f>CE158-КМС!CE158-ИГС!CE158-МАКС!CE158</f>
        <v>0</v>
      </c>
      <c r="CF164" s="77">
        <f>CF158-КМС!CF158-ИГС!CF158-МАКС!CF158</f>
        <v>0</v>
      </c>
      <c r="CG164" s="77">
        <f>CG158-КМС!CG158-ИГС!CG158-МАКС!CG158</f>
        <v>0</v>
      </c>
      <c r="CH164" s="77">
        <f>CH158-КМС!CH158-ИГС!CH158-МАКС!CH158</f>
        <v>0</v>
      </c>
      <c r="CI164" s="77">
        <f>CI158-КМС!CI158-ИГС!CI158-МАКС!CI158</f>
        <v>0</v>
      </c>
      <c r="CJ164" s="77">
        <f>CJ158-КМС!CJ158-ИГС!CJ158-МАКС!CJ158</f>
        <v>0</v>
      </c>
      <c r="CK164" s="77">
        <f>CK158-КМС!CK158-ИГС!CK158-МАКС!CK158</f>
        <v>0</v>
      </c>
      <c r="CL164" s="77">
        <f>CL158-КМС!CL158-ИГС!CL158-МАКС!CL158</f>
        <v>0</v>
      </c>
      <c r="CM164" s="77">
        <f>CM158-КМС!CM158-ИГС!CM158-МАКС!CM158</f>
        <v>0</v>
      </c>
      <c r="CN164" s="77">
        <f>CN158-КМС!CN158-ИГС!CN158-МАКС!CN158</f>
        <v>0</v>
      </c>
      <c r="CO164" s="77">
        <f>CO158-КМС!CO158-ИГС!CO158-МАКС!CO158</f>
        <v>0</v>
      </c>
      <c r="CP164" s="77">
        <f>CP158-КМС!CP158-ИГС!CP158-МАКС!CP158</f>
        <v>0</v>
      </c>
      <c r="CQ164" s="77">
        <f>CQ158-КМС!CQ158-ИГС!CQ158-МАКС!CQ158</f>
        <v>0</v>
      </c>
      <c r="CR164" s="77">
        <f>CR158-КМС!CR158-ИГС!CR158-МАКС!CR158</f>
        <v>0</v>
      </c>
    </row>
    <row r="166" spans="2:96" x14ac:dyDescent="0.25">
      <c r="B166" s="80" t="s">
        <v>162</v>
      </c>
      <c r="G166" s="77">
        <v>17627637.899999999</v>
      </c>
      <c r="H166" s="77">
        <v>6471338.5</v>
      </c>
      <c r="I166" s="35">
        <v>4010241</v>
      </c>
      <c r="J166" s="35">
        <v>2292366.1</v>
      </c>
      <c r="K166" s="99">
        <v>739089</v>
      </c>
      <c r="L166" s="77">
        <v>496298.1</v>
      </c>
      <c r="M166" s="99">
        <v>2446794</v>
      </c>
      <c r="N166" s="77">
        <v>3682674.3</v>
      </c>
      <c r="O166" s="99">
        <v>83591</v>
      </c>
      <c r="P166" s="77">
        <v>1850842.6</v>
      </c>
      <c r="Q166" s="99">
        <v>226643</v>
      </c>
      <c r="R166" s="77">
        <v>8228453.7999999998</v>
      </c>
      <c r="S166" s="99">
        <v>6077</v>
      </c>
      <c r="T166" s="77">
        <v>222137.3</v>
      </c>
      <c r="U166" s="99">
        <v>7957</v>
      </c>
      <c r="V166" s="77">
        <v>1188023</v>
      </c>
      <c r="W166" s="99">
        <v>396918</v>
      </c>
      <c r="X166" s="77">
        <v>1077003</v>
      </c>
    </row>
    <row r="167" spans="2:96" x14ac:dyDescent="0.25">
      <c r="B167" s="80" t="s">
        <v>163</v>
      </c>
      <c r="G167" s="77">
        <v>1084543.8999999999</v>
      </c>
      <c r="H167" s="77">
        <v>107809.4</v>
      </c>
      <c r="I167" s="35">
        <v>205090</v>
      </c>
      <c r="J167" s="35">
        <v>63475.360000000001</v>
      </c>
      <c r="K167" s="99">
        <v>9895</v>
      </c>
      <c r="L167" s="77">
        <v>6026.23</v>
      </c>
      <c r="M167" s="99">
        <v>25452</v>
      </c>
      <c r="N167" s="77">
        <v>38307.81</v>
      </c>
      <c r="O167" s="99">
        <v>2323</v>
      </c>
      <c r="P167" s="77">
        <v>51363</v>
      </c>
      <c r="Q167" s="99">
        <v>24280</v>
      </c>
      <c r="R167" s="77">
        <v>894446.1</v>
      </c>
      <c r="S167" s="99">
        <v>2437</v>
      </c>
      <c r="T167" s="77">
        <v>89084.78</v>
      </c>
      <c r="U167" s="99">
        <v>1044</v>
      </c>
      <c r="V167" s="77">
        <v>154193.12</v>
      </c>
      <c r="W167" s="99">
        <v>11397</v>
      </c>
      <c r="X167" s="77">
        <v>30925.4</v>
      </c>
    </row>
    <row r="168" spans="2:96" x14ac:dyDescent="0.25">
      <c r="B168" s="80" t="s">
        <v>165</v>
      </c>
      <c r="G168" s="77">
        <f>H168+P168+R168+X168</f>
        <v>16543094</v>
      </c>
      <c r="H168" s="77">
        <f>J168+L168+N168</f>
        <v>6363529.0999999996</v>
      </c>
      <c r="I168" s="35">
        <v>3805151</v>
      </c>
      <c r="J168" s="77">
        <v>2228890.7400000002</v>
      </c>
      <c r="K168" s="99">
        <v>729194</v>
      </c>
      <c r="L168" s="77">
        <v>490271.87</v>
      </c>
      <c r="M168" s="99">
        <v>2421342</v>
      </c>
      <c r="N168" s="77">
        <v>3644366.49</v>
      </c>
      <c r="O168" s="99">
        <v>81268</v>
      </c>
      <c r="P168" s="77">
        <v>1799479.6</v>
      </c>
      <c r="Q168" s="99">
        <v>202363</v>
      </c>
      <c r="R168" s="77">
        <v>7334007.7000000002</v>
      </c>
      <c r="S168" s="99">
        <v>3640</v>
      </c>
      <c r="T168" s="77">
        <v>133052.51999999999</v>
      </c>
      <c r="U168" s="99">
        <v>6913</v>
      </c>
      <c r="V168" s="77">
        <v>1033829.88</v>
      </c>
      <c r="W168" s="99">
        <v>385521</v>
      </c>
      <c r="X168" s="77">
        <v>1046077.6</v>
      </c>
    </row>
    <row r="169" spans="2:96" x14ac:dyDescent="0.25">
      <c r="B169" s="80" t="s">
        <v>164</v>
      </c>
      <c r="G169" s="77">
        <f>G158/1000-G168</f>
        <v>-725261.12</v>
      </c>
      <c r="H169" s="77">
        <f>H158/1000-H168</f>
        <v>-89943.81</v>
      </c>
      <c r="I169" s="99">
        <f t="shared" ref="I169:U169" si="153">I158-I168</f>
        <v>0</v>
      </c>
      <c r="J169" s="77">
        <f>J158/1000-J168</f>
        <v>-25990.5</v>
      </c>
      <c r="K169" s="99">
        <f>K158-K168</f>
        <v>0</v>
      </c>
      <c r="L169" s="77">
        <f>L158/1000-L168</f>
        <v>-46267.85</v>
      </c>
      <c r="M169" s="99">
        <f t="shared" si="153"/>
        <v>0</v>
      </c>
      <c r="N169" s="77">
        <f>N158/1000-N168</f>
        <v>-17685.46</v>
      </c>
      <c r="O169" s="99">
        <f t="shared" si="153"/>
        <v>0</v>
      </c>
      <c r="P169" s="77">
        <f>P158/1000-P168</f>
        <v>-290913.83</v>
      </c>
      <c r="Q169" s="99">
        <f t="shared" si="153"/>
        <v>0</v>
      </c>
      <c r="R169" s="77">
        <f>R158/1000-R168</f>
        <v>-215888.49</v>
      </c>
      <c r="S169" s="99">
        <f t="shared" si="153"/>
        <v>0</v>
      </c>
      <c r="T169" s="77">
        <f>T158/1000-T168</f>
        <v>-3436.92</v>
      </c>
      <c r="U169" s="99">
        <f t="shared" si="153"/>
        <v>0</v>
      </c>
      <c r="V169" s="77">
        <f>V158/1000-V168</f>
        <v>-0.01</v>
      </c>
      <c r="W169" s="99">
        <f>W158-W168</f>
        <v>0</v>
      </c>
      <c r="X169" s="77">
        <f>X158/1000-X168</f>
        <v>-128514.99</v>
      </c>
    </row>
  </sheetData>
  <customSheetViews>
    <customSheetView guid="{E6B37C8E-E0DF-49D4-9ADC-526AC3027849}" scale="90" showPageBreaks="1" fitToPage="1" printArea="1" view="pageBreakPreview">
      <pane xSplit="2" ySplit="8" topLeftCell="C60" activePane="bottomRight" state="frozen"/>
      <selection pane="bottomRight" activeCell="G10" sqref="G10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8" fitToWidth="0" fitToHeight="2" orientation="landscape" r:id="rId1"/>
    </customSheetView>
    <customSheetView guid="{A4D3EDFF-1616-4999-9CFB-4A791D622F4B}" scale="90" showPageBreaks="1" zeroValues="0" printArea="1" hiddenColumns="1" view="pageBreakPreview">
      <pane xSplit="5" ySplit="8" topLeftCell="G72" activePane="bottomRight" state="frozen"/>
      <selection pane="bottomRight" activeCell="G79" sqref="G7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40" fitToHeight="2" orientation="landscape" r:id="rId2"/>
    </customSheetView>
    <customSheetView guid="{EDC71DCB-7AA5-4C5F-98A0-59C6796EDD33}" scale="90" showPageBreaks="1" fitToPage="1" printArea="1" view="pageBreakPreview">
      <pane xSplit="2" ySplit="8" topLeftCell="AE9" activePane="bottomRight" state="frozen"/>
      <selection pane="bottomRight" activeCell="B16" sqref="B1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8" fitToWidth="0" fitToHeight="2" orientation="landscape" r:id="rId3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4"/>
    </customSheetView>
    <customSheetView guid="{40AA6847-ADDF-4C74-8B3E-D1CCBEEB7235}" scale="90" zeroValues="0" fitToPage="1" printArea="1" hiddenColumns="1">
      <pane xSplit="5" ySplit="8" topLeftCell="G54" activePane="bottomRight" state="frozen"/>
      <selection pane="bottomRight" activeCell="G2" sqref="G2:X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5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6"/>
    </customSheetView>
    <customSheetView guid="{A438F315-6496-4240-8882-7C29E0FE4492}" scale="90" showPageBreaks="1" zeroValues="0" printArea="1" hiddenColumns="1" view="pageBreakPreview">
      <pane xSplit="5" ySplit="8" topLeftCell="G61" activePane="bottomRight" state="frozen"/>
      <selection pane="bottomRight" activeCell="C1" sqref="C1:F1048576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7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0" fitToWidth="0" fitToHeight="2" orientation="landscape" r:id="rId8"/>
    </customSheetView>
    <customSheetView guid="{6F262C25-C940-4A18-87A7-375AC3356A57}" showPageBreaks="1" zeroValues="0" fitToPage="1" printArea="1" hiddenColumns="1">
      <pane xSplit="5" ySplit="8" topLeftCell="G51" activePane="bottomRight" state="frozen"/>
      <selection pane="bottomRight" activeCell="B54" sqref="B54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9" fitToWidth="0" fitToHeight="2" orientation="landscape" r:id="rId9"/>
    </customSheetView>
    <customSheetView guid="{AC004A4D-2EC4-4BEE-88AA-6E7717173BE8}" showPageBreaks="1" zeroValues="0" fitToPage="1" printArea="1" hiddenColumns="1">
      <pane xSplit="5" ySplit="8" topLeftCell="G130" activePane="bottomRight" state="frozen"/>
      <selection pane="bottomRight" activeCell="B58" sqref="B58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9" fitToWidth="0" fitToHeight="2" orientation="landscape" r:id="rId10"/>
    </customSheetView>
    <customSheetView guid="{2AE181D0-EBE1-4976-8A10-E11977F7D69E}" scale="90" showPageBreaks="1" zeroValues="0" printArea="1" hiddenColumns="1" view="pageBreakPreview">
      <pane xSplit="23" ySplit="8" topLeftCell="Y96" activePane="bottomRight" state="frozen"/>
      <selection pane="bottomRight" activeCell="Y4" sqref="Y4:AP7"/>
      <colBreaks count="4" manualBreakCount="4">
        <brk id="26" max="150" man="1"/>
        <brk id="44" max="150" man="1"/>
        <brk id="62" max="150" man="1"/>
        <brk id="80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1"/>
    </customSheetView>
  </customSheetViews>
  <mergeCells count="98">
    <mergeCell ref="CO6:CP6"/>
    <mergeCell ref="CQ6:CQ7"/>
    <mergeCell ref="CR6:CR7"/>
    <mergeCell ref="BZ6:BZ7"/>
    <mergeCell ref="CA4:CR4"/>
    <mergeCell ref="CA5:CA7"/>
    <mergeCell ref="CB5:CH5"/>
    <mergeCell ref="CI5:CJ5"/>
    <mergeCell ref="CK5:CP5"/>
    <mergeCell ref="CQ5:CR5"/>
    <mergeCell ref="CB6:CB7"/>
    <mergeCell ref="CC6:CD6"/>
    <mergeCell ref="CE6:CF6"/>
    <mergeCell ref="CG6:CH6"/>
    <mergeCell ref="CI6:CI7"/>
    <mergeCell ref="CJ6:CJ7"/>
    <mergeCell ref="CK6:CK7"/>
    <mergeCell ref="CL6:CL7"/>
    <mergeCell ref="CM6:CN6"/>
    <mergeCell ref="BS6:BS7"/>
    <mergeCell ref="BT6:BT7"/>
    <mergeCell ref="BU6:BV6"/>
    <mergeCell ref="BW6:BX6"/>
    <mergeCell ref="BY6:BY7"/>
    <mergeCell ref="BI4:BZ4"/>
    <mergeCell ref="BI5:BI7"/>
    <mergeCell ref="BJ5:BP5"/>
    <mergeCell ref="BQ5:BR5"/>
    <mergeCell ref="BS5:BX5"/>
    <mergeCell ref="BY5:BZ5"/>
    <mergeCell ref="BJ6:BJ7"/>
    <mergeCell ref="BK6:BL6"/>
    <mergeCell ref="BM6:BN6"/>
    <mergeCell ref="BO6:BP6"/>
    <mergeCell ref="BQ6:BQ7"/>
    <mergeCell ref="BR6:BR7"/>
    <mergeCell ref="BB6:BB7"/>
    <mergeCell ref="BC6:BD6"/>
    <mergeCell ref="BE6:BF6"/>
    <mergeCell ref="BG6:BG7"/>
    <mergeCell ref="BH6:BH7"/>
    <mergeCell ref="AM6:AN6"/>
    <mergeCell ref="AO6:AO7"/>
    <mergeCell ref="AP6:AP7"/>
    <mergeCell ref="AQ4:BH4"/>
    <mergeCell ref="AQ5:AQ7"/>
    <mergeCell ref="AR5:AX5"/>
    <mergeCell ref="AY5:AZ5"/>
    <mergeCell ref="BA5:BF5"/>
    <mergeCell ref="BG5:BH5"/>
    <mergeCell ref="AR6:AR7"/>
    <mergeCell ref="AS6:AT6"/>
    <mergeCell ref="AU6:AV6"/>
    <mergeCell ref="AW6:AX6"/>
    <mergeCell ref="AY6:AY7"/>
    <mergeCell ref="AZ6:AZ7"/>
    <mergeCell ref="BA6:BA7"/>
    <mergeCell ref="F4:F7"/>
    <mergeCell ref="Y4:AP4"/>
    <mergeCell ref="Y5:Y7"/>
    <mergeCell ref="Z5:AF5"/>
    <mergeCell ref="AG5:AH5"/>
    <mergeCell ref="AI5:AN5"/>
    <mergeCell ref="AO5:AP5"/>
    <mergeCell ref="Z6:Z7"/>
    <mergeCell ref="AA6:AB6"/>
    <mergeCell ref="AC6:AD6"/>
    <mergeCell ref="AE6:AF6"/>
    <mergeCell ref="AG6:AG7"/>
    <mergeCell ref="AH6:AH7"/>
    <mergeCell ref="AI6:AI7"/>
    <mergeCell ref="AJ6:AJ7"/>
    <mergeCell ref="AK6:AL6"/>
    <mergeCell ref="U1:X1"/>
    <mergeCell ref="K6:L6"/>
    <mergeCell ref="M6:N6"/>
    <mergeCell ref="H5:N5"/>
    <mergeCell ref="H6:H7"/>
    <mergeCell ref="W5:X5"/>
    <mergeCell ref="W6:W7"/>
    <mergeCell ref="X6:X7"/>
    <mergeCell ref="A2:X2"/>
    <mergeCell ref="B4:B7"/>
    <mergeCell ref="A4:A7"/>
    <mergeCell ref="G4:X4"/>
    <mergeCell ref="O5:P5"/>
    <mergeCell ref="G5:G7"/>
    <mergeCell ref="Q5:V5"/>
    <mergeCell ref="S6:T6"/>
    <mergeCell ref="U6:V6"/>
    <mergeCell ref="R6:R7"/>
    <mergeCell ref="O6:O7"/>
    <mergeCell ref="P6:P7"/>
    <mergeCell ref="Q6:Q7"/>
    <mergeCell ref="I6:J6"/>
    <mergeCell ref="C4:C7"/>
    <mergeCell ref="D4:D7"/>
    <mergeCell ref="E4:E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2"/>
  <colBreaks count="4" manualBreakCount="4">
    <brk id="26" max="150" man="1"/>
    <brk id="44" max="150" man="1"/>
    <brk id="62" max="150" man="1"/>
    <brk id="80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2"/>
  <sheetViews>
    <sheetView showZeros="0" view="pageBreakPreview" zoomScale="90" zoomScaleNormal="100" zoomScaleSheetLayoutView="90" workbookViewId="0">
      <pane xSplit="6" ySplit="8" topLeftCell="Q9" activePane="bottomRight" state="frozen"/>
      <selection pane="topRight" activeCell="G1" sqref="G1"/>
      <selection pane="bottomLeft" activeCell="A9" sqref="A9"/>
      <selection pane="bottomRight" sqref="A1:XFD1048576"/>
    </sheetView>
  </sheetViews>
  <sheetFormatPr defaultColWidth="9.140625" defaultRowHeight="15" x14ac:dyDescent="0.25"/>
  <cols>
    <col min="1" max="1" width="6.28515625" style="76" customWidth="1"/>
    <col min="2" max="2" width="75.42578125" style="80" customWidth="1"/>
    <col min="3" max="5" width="15.7109375" style="80" hidden="1" customWidth="1"/>
    <col min="6" max="6" width="15.7109375" style="81" hidden="1" customWidth="1"/>
    <col min="7" max="7" width="19" style="35" customWidth="1"/>
    <col min="8" max="8" width="18" style="35" customWidth="1"/>
    <col min="9" max="9" width="11.28515625" style="35" customWidth="1"/>
    <col min="10" max="10" width="17.7109375" style="35" customWidth="1"/>
    <col min="11" max="11" width="11.85546875" style="35" customWidth="1"/>
    <col min="12" max="12" width="14.42578125" style="35" customWidth="1"/>
    <col min="13" max="13" width="12" style="35" customWidth="1"/>
    <col min="14" max="14" width="17.7109375" style="35" customWidth="1"/>
    <col min="15" max="15" width="13.7109375" style="35" customWidth="1"/>
    <col min="16" max="16" width="17.140625" style="35" customWidth="1"/>
    <col min="17" max="17" width="11.28515625" style="35" customWidth="1"/>
    <col min="18" max="18" width="16.28515625" style="35" customWidth="1"/>
    <col min="19" max="19" width="12.42578125" style="35" customWidth="1"/>
    <col min="20" max="20" width="14.5703125" style="35" customWidth="1"/>
    <col min="21" max="21" width="11.28515625" style="35" customWidth="1"/>
    <col min="22" max="22" width="16.7109375" style="35" customWidth="1"/>
    <col min="23" max="23" width="10.42578125" style="35" customWidth="1"/>
    <col min="24" max="24" width="16.7109375" style="35" customWidth="1"/>
    <col min="25" max="25" width="14.5703125" style="27" customWidth="1"/>
    <col min="26" max="26" width="16.140625" style="27" customWidth="1"/>
    <col min="27" max="27" width="12.7109375" style="27" customWidth="1"/>
    <col min="28" max="28" width="14.42578125" style="27" customWidth="1"/>
    <col min="29" max="29" width="12.7109375" style="27" customWidth="1"/>
    <col min="30" max="30" width="14.140625" style="27" customWidth="1"/>
    <col min="31" max="31" width="12.7109375" style="27" customWidth="1"/>
    <col min="32" max="32" width="15" style="27" customWidth="1"/>
    <col min="33" max="33" width="12.7109375" style="27" customWidth="1"/>
    <col min="34" max="34" width="13.85546875" style="27" customWidth="1"/>
    <col min="35" max="35" width="12.7109375" style="27" customWidth="1"/>
    <col min="36" max="36" width="16.28515625" style="27" customWidth="1"/>
    <col min="37" max="39" width="12.7109375" style="27" customWidth="1"/>
    <col min="40" max="40" width="14.28515625" style="27" customWidth="1"/>
    <col min="41" max="41" width="12.7109375" style="27" customWidth="1"/>
    <col min="42" max="42" width="15.28515625" style="27" customWidth="1"/>
    <col min="43" max="43" width="17.7109375" style="27" customWidth="1"/>
    <col min="44" max="44" width="14.7109375" style="27" customWidth="1"/>
    <col min="45" max="59" width="12.7109375" style="27" customWidth="1"/>
    <col min="60" max="60" width="17.5703125" style="27" customWidth="1"/>
    <col min="61" max="77" width="12.7109375" style="27" customWidth="1"/>
    <col min="78" max="78" width="14.28515625" style="27" customWidth="1"/>
    <col min="79" max="79" width="15.42578125" style="27" customWidth="1"/>
    <col min="80" max="95" width="12.7109375" style="27" customWidth="1"/>
    <col min="96" max="96" width="15" style="27" customWidth="1"/>
    <col min="97" max="16384" width="9.140625" style="27"/>
  </cols>
  <sheetData>
    <row r="1" spans="1:96" ht="105.75" customHeight="1" x14ac:dyDescent="0.25">
      <c r="A1" s="27"/>
      <c r="B1" s="33"/>
      <c r="C1" s="33"/>
      <c r="D1" s="33"/>
      <c r="E1" s="33"/>
      <c r="F1" s="34"/>
      <c r="U1" s="36" t="s">
        <v>306</v>
      </c>
      <c r="V1" s="37"/>
      <c r="W1" s="37"/>
      <c r="X1" s="37"/>
    </row>
    <row r="2" spans="1:96" ht="18.75" x14ac:dyDescent="0.3">
      <c r="A2" s="38"/>
      <c r="B2" s="39"/>
      <c r="C2" s="39"/>
      <c r="D2" s="39"/>
      <c r="E2" s="39"/>
      <c r="F2" s="40"/>
      <c r="G2" s="41" t="s">
        <v>170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96" x14ac:dyDescent="0.25">
      <c r="A3" s="27"/>
      <c r="B3" s="33"/>
      <c r="C3" s="33"/>
      <c r="D3" s="33"/>
      <c r="E3" s="33"/>
      <c r="F3" s="34"/>
    </row>
    <row r="4" spans="1:96" ht="15" customHeight="1" x14ac:dyDescent="0.25">
      <c r="A4" s="32" t="s">
        <v>0</v>
      </c>
      <c r="B4" s="32" t="s">
        <v>1</v>
      </c>
      <c r="C4" s="32" t="s">
        <v>119</v>
      </c>
      <c r="D4" s="32" t="s">
        <v>120</v>
      </c>
      <c r="E4" s="32" t="s">
        <v>121</v>
      </c>
      <c r="F4" s="32" t="s">
        <v>122</v>
      </c>
      <c r="G4" s="43" t="s">
        <v>167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3" t="s">
        <v>155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3" t="s">
        <v>156</v>
      </c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3" t="s">
        <v>157</v>
      </c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3" t="s">
        <v>158</v>
      </c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</row>
    <row r="5" spans="1:96" ht="28.15" customHeight="1" x14ac:dyDescent="0.25">
      <c r="A5" s="45"/>
      <c r="B5" s="45"/>
      <c r="C5" s="45"/>
      <c r="D5" s="45"/>
      <c r="E5" s="45"/>
      <c r="F5" s="45"/>
      <c r="G5" s="46" t="s">
        <v>95</v>
      </c>
      <c r="H5" s="47" t="s">
        <v>81</v>
      </c>
      <c r="I5" s="48"/>
      <c r="J5" s="48"/>
      <c r="K5" s="48"/>
      <c r="L5" s="48"/>
      <c r="M5" s="48"/>
      <c r="N5" s="48"/>
      <c r="O5" s="47" t="s">
        <v>88</v>
      </c>
      <c r="P5" s="48"/>
      <c r="Q5" s="47" t="s">
        <v>91</v>
      </c>
      <c r="R5" s="48"/>
      <c r="S5" s="48"/>
      <c r="T5" s="48"/>
      <c r="U5" s="48"/>
      <c r="V5" s="48"/>
      <c r="W5" s="47" t="s">
        <v>92</v>
      </c>
      <c r="X5" s="48"/>
      <c r="Y5" s="46" t="s">
        <v>95</v>
      </c>
      <c r="Z5" s="47" t="s">
        <v>81</v>
      </c>
      <c r="AA5" s="48"/>
      <c r="AB5" s="48"/>
      <c r="AC5" s="48"/>
      <c r="AD5" s="48"/>
      <c r="AE5" s="48"/>
      <c r="AF5" s="48"/>
      <c r="AG5" s="47" t="s">
        <v>88</v>
      </c>
      <c r="AH5" s="48"/>
      <c r="AI5" s="47" t="s">
        <v>91</v>
      </c>
      <c r="AJ5" s="48"/>
      <c r="AK5" s="48"/>
      <c r="AL5" s="48"/>
      <c r="AM5" s="48"/>
      <c r="AN5" s="48"/>
      <c r="AO5" s="47" t="s">
        <v>92</v>
      </c>
      <c r="AP5" s="48"/>
      <c r="AQ5" s="46" t="s">
        <v>95</v>
      </c>
      <c r="AR5" s="47" t="s">
        <v>81</v>
      </c>
      <c r="AS5" s="48"/>
      <c r="AT5" s="48"/>
      <c r="AU5" s="48"/>
      <c r="AV5" s="48"/>
      <c r="AW5" s="48"/>
      <c r="AX5" s="48"/>
      <c r="AY5" s="47" t="s">
        <v>88</v>
      </c>
      <c r="AZ5" s="48"/>
      <c r="BA5" s="47" t="s">
        <v>91</v>
      </c>
      <c r="BB5" s="48"/>
      <c r="BC5" s="48"/>
      <c r="BD5" s="48"/>
      <c r="BE5" s="48"/>
      <c r="BF5" s="48"/>
      <c r="BG5" s="47" t="s">
        <v>92</v>
      </c>
      <c r="BH5" s="48"/>
      <c r="BI5" s="46" t="s">
        <v>95</v>
      </c>
      <c r="BJ5" s="47" t="s">
        <v>81</v>
      </c>
      <c r="BK5" s="48"/>
      <c r="BL5" s="48"/>
      <c r="BM5" s="48"/>
      <c r="BN5" s="48"/>
      <c r="BO5" s="48"/>
      <c r="BP5" s="48"/>
      <c r="BQ5" s="47" t="s">
        <v>88</v>
      </c>
      <c r="BR5" s="48"/>
      <c r="BS5" s="47" t="s">
        <v>91</v>
      </c>
      <c r="BT5" s="48"/>
      <c r="BU5" s="48"/>
      <c r="BV5" s="48"/>
      <c r="BW5" s="48"/>
      <c r="BX5" s="48"/>
      <c r="BY5" s="47" t="s">
        <v>92</v>
      </c>
      <c r="BZ5" s="48"/>
      <c r="CA5" s="46" t="s">
        <v>95</v>
      </c>
      <c r="CB5" s="47" t="s">
        <v>81</v>
      </c>
      <c r="CC5" s="48"/>
      <c r="CD5" s="48"/>
      <c r="CE5" s="48"/>
      <c r="CF5" s="48"/>
      <c r="CG5" s="48"/>
      <c r="CH5" s="48"/>
      <c r="CI5" s="47" t="s">
        <v>88</v>
      </c>
      <c r="CJ5" s="48"/>
      <c r="CK5" s="47" t="s">
        <v>91</v>
      </c>
      <c r="CL5" s="48"/>
      <c r="CM5" s="48"/>
      <c r="CN5" s="48"/>
      <c r="CO5" s="48"/>
      <c r="CP5" s="48"/>
      <c r="CQ5" s="47" t="s">
        <v>92</v>
      </c>
      <c r="CR5" s="48"/>
    </row>
    <row r="6" spans="1:96" ht="33" customHeight="1" x14ac:dyDescent="0.25">
      <c r="A6" s="45"/>
      <c r="B6" s="45"/>
      <c r="C6" s="45"/>
      <c r="D6" s="45"/>
      <c r="E6" s="45"/>
      <c r="F6" s="45"/>
      <c r="G6" s="49"/>
      <c r="H6" s="47" t="s">
        <v>94</v>
      </c>
      <c r="I6" s="47" t="s">
        <v>83</v>
      </c>
      <c r="J6" s="48"/>
      <c r="K6" s="47" t="s">
        <v>85</v>
      </c>
      <c r="L6" s="48"/>
      <c r="M6" s="47" t="s">
        <v>86</v>
      </c>
      <c r="N6" s="48"/>
      <c r="O6" s="47" t="s">
        <v>89</v>
      </c>
      <c r="P6" s="47" t="s">
        <v>82</v>
      </c>
      <c r="Q6" s="47" t="s">
        <v>96</v>
      </c>
      <c r="R6" s="47" t="s">
        <v>94</v>
      </c>
      <c r="S6" s="47" t="s">
        <v>97</v>
      </c>
      <c r="T6" s="48"/>
      <c r="U6" s="47" t="s">
        <v>98</v>
      </c>
      <c r="V6" s="48"/>
      <c r="W6" s="47" t="s">
        <v>93</v>
      </c>
      <c r="X6" s="47" t="s">
        <v>82</v>
      </c>
      <c r="Y6" s="49"/>
      <c r="Z6" s="47" t="s">
        <v>94</v>
      </c>
      <c r="AA6" s="47" t="s">
        <v>83</v>
      </c>
      <c r="AB6" s="48"/>
      <c r="AC6" s="47" t="s">
        <v>85</v>
      </c>
      <c r="AD6" s="48"/>
      <c r="AE6" s="47" t="s">
        <v>86</v>
      </c>
      <c r="AF6" s="48"/>
      <c r="AG6" s="47" t="s">
        <v>89</v>
      </c>
      <c r="AH6" s="47" t="s">
        <v>82</v>
      </c>
      <c r="AI6" s="47" t="s">
        <v>96</v>
      </c>
      <c r="AJ6" s="47" t="s">
        <v>94</v>
      </c>
      <c r="AK6" s="47" t="s">
        <v>97</v>
      </c>
      <c r="AL6" s="48"/>
      <c r="AM6" s="47" t="s">
        <v>98</v>
      </c>
      <c r="AN6" s="48"/>
      <c r="AO6" s="47" t="s">
        <v>93</v>
      </c>
      <c r="AP6" s="47" t="s">
        <v>82</v>
      </c>
      <c r="AQ6" s="49"/>
      <c r="AR6" s="47" t="s">
        <v>94</v>
      </c>
      <c r="AS6" s="47" t="s">
        <v>83</v>
      </c>
      <c r="AT6" s="48"/>
      <c r="AU6" s="47" t="s">
        <v>85</v>
      </c>
      <c r="AV6" s="48"/>
      <c r="AW6" s="47" t="s">
        <v>86</v>
      </c>
      <c r="AX6" s="48"/>
      <c r="AY6" s="47" t="s">
        <v>89</v>
      </c>
      <c r="AZ6" s="47" t="s">
        <v>82</v>
      </c>
      <c r="BA6" s="47" t="s">
        <v>96</v>
      </c>
      <c r="BB6" s="47" t="s">
        <v>94</v>
      </c>
      <c r="BC6" s="47" t="s">
        <v>97</v>
      </c>
      <c r="BD6" s="48"/>
      <c r="BE6" s="47" t="s">
        <v>98</v>
      </c>
      <c r="BF6" s="48"/>
      <c r="BG6" s="47" t="s">
        <v>93</v>
      </c>
      <c r="BH6" s="47" t="s">
        <v>82</v>
      </c>
      <c r="BI6" s="49"/>
      <c r="BJ6" s="47" t="s">
        <v>94</v>
      </c>
      <c r="BK6" s="47" t="s">
        <v>83</v>
      </c>
      <c r="BL6" s="48"/>
      <c r="BM6" s="47" t="s">
        <v>85</v>
      </c>
      <c r="BN6" s="48"/>
      <c r="BO6" s="47" t="s">
        <v>86</v>
      </c>
      <c r="BP6" s="48"/>
      <c r="BQ6" s="47" t="s">
        <v>89</v>
      </c>
      <c r="BR6" s="47" t="s">
        <v>82</v>
      </c>
      <c r="BS6" s="47" t="s">
        <v>96</v>
      </c>
      <c r="BT6" s="47" t="s">
        <v>94</v>
      </c>
      <c r="BU6" s="47" t="s">
        <v>97</v>
      </c>
      <c r="BV6" s="48"/>
      <c r="BW6" s="47" t="s">
        <v>98</v>
      </c>
      <c r="BX6" s="48"/>
      <c r="BY6" s="47" t="s">
        <v>93</v>
      </c>
      <c r="BZ6" s="47" t="s">
        <v>82</v>
      </c>
      <c r="CA6" s="49"/>
      <c r="CB6" s="47" t="s">
        <v>94</v>
      </c>
      <c r="CC6" s="47" t="s">
        <v>83</v>
      </c>
      <c r="CD6" s="48"/>
      <c r="CE6" s="47" t="s">
        <v>85</v>
      </c>
      <c r="CF6" s="48"/>
      <c r="CG6" s="47" t="s">
        <v>86</v>
      </c>
      <c r="CH6" s="48"/>
      <c r="CI6" s="47" t="s">
        <v>89</v>
      </c>
      <c r="CJ6" s="47" t="s">
        <v>82</v>
      </c>
      <c r="CK6" s="47" t="s">
        <v>96</v>
      </c>
      <c r="CL6" s="47" t="s">
        <v>94</v>
      </c>
      <c r="CM6" s="47" t="s">
        <v>97</v>
      </c>
      <c r="CN6" s="48"/>
      <c r="CO6" s="47" t="s">
        <v>98</v>
      </c>
      <c r="CP6" s="48"/>
      <c r="CQ6" s="47" t="s">
        <v>93</v>
      </c>
      <c r="CR6" s="47" t="s">
        <v>82</v>
      </c>
    </row>
    <row r="7" spans="1:96" ht="8.4499999999999993" customHeight="1" x14ac:dyDescent="0.25">
      <c r="A7" s="50"/>
      <c r="B7" s="50"/>
      <c r="C7" s="50"/>
      <c r="D7" s="50"/>
      <c r="E7" s="50"/>
      <c r="F7" s="50"/>
      <c r="G7" s="49"/>
      <c r="H7" s="48"/>
      <c r="I7" s="51" t="s">
        <v>84</v>
      </c>
      <c r="J7" s="51" t="s">
        <v>82</v>
      </c>
      <c r="K7" s="51" t="s">
        <v>84</v>
      </c>
      <c r="L7" s="51" t="s">
        <v>82</v>
      </c>
      <c r="M7" s="51" t="s">
        <v>87</v>
      </c>
      <c r="N7" s="51" t="s">
        <v>82</v>
      </c>
      <c r="O7" s="48"/>
      <c r="P7" s="48"/>
      <c r="Q7" s="48"/>
      <c r="R7" s="48"/>
      <c r="S7" s="51" t="s">
        <v>90</v>
      </c>
      <c r="T7" s="51" t="s">
        <v>82</v>
      </c>
      <c r="U7" s="51" t="s">
        <v>90</v>
      </c>
      <c r="V7" s="51" t="s">
        <v>82</v>
      </c>
      <c r="W7" s="48"/>
      <c r="X7" s="48"/>
      <c r="Y7" s="49"/>
      <c r="Z7" s="48"/>
      <c r="AA7" s="51" t="s">
        <v>84</v>
      </c>
      <c r="AB7" s="51" t="s">
        <v>82</v>
      </c>
      <c r="AC7" s="51" t="s">
        <v>84</v>
      </c>
      <c r="AD7" s="51" t="s">
        <v>82</v>
      </c>
      <c r="AE7" s="51" t="s">
        <v>87</v>
      </c>
      <c r="AF7" s="51" t="s">
        <v>82</v>
      </c>
      <c r="AG7" s="48"/>
      <c r="AH7" s="48"/>
      <c r="AI7" s="48"/>
      <c r="AJ7" s="48"/>
      <c r="AK7" s="51" t="s">
        <v>90</v>
      </c>
      <c r="AL7" s="51" t="s">
        <v>82</v>
      </c>
      <c r="AM7" s="51" t="s">
        <v>90</v>
      </c>
      <c r="AN7" s="51" t="s">
        <v>82</v>
      </c>
      <c r="AO7" s="48"/>
      <c r="AP7" s="48"/>
      <c r="AQ7" s="49"/>
      <c r="AR7" s="48"/>
      <c r="AS7" s="51" t="s">
        <v>84</v>
      </c>
      <c r="AT7" s="51" t="s">
        <v>82</v>
      </c>
      <c r="AU7" s="51" t="s">
        <v>84</v>
      </c>
      <c r="AV7" s="51" t="s">
        <v>82</v>
      </c>
      <c r="AW7" s="51" t="s">
        <v>87</v>
      </c>
      <c r="AX7" s="51" t="s">
        <v>82</v>
      </c>
      <c r="AY7" s="48"/>
      <c r="AZ7" s="48"/>
      <c r="BA7" s="48"/>
      <c r="BB7" s="48"/>
      <c r="BC7" s="51" t="s">
        <v>90</v>
      </c>
      <c r="BD7" s="51" t="s">
        <v>82</v>
      </c>
      <c r="BE7" s="51" t="s">
        <v>90</v>
      </c>
      <c r="BF7" s="51" t="s">
        <v>82</v>
      </c>
      <c r="BG7" s="48"/>
      <c r="BH7" s="48"/>
      <c r="BI7" s="49"/>
      <c r="BJ7" s="48"/>
      <c r="BK7" s="51" t="s">
        <v>84</v>
      </c>
      <c r="BL7" s="51" t="s">
        <v>82</v>
      </c>
      <c r="BM7" s="51" t="s">
        <v>84</v>
      </c>
      <c r="BN7" s="51" t="s">
        <v>82</v>
      </c>
      <c r="BO7" s="51" t="s">
        <v>87</v>
      </c>
      <c r="BP7" s="51" t="s">
        <v>82</v>
      </c>
      <c r="BQ7" s="48"/>
      <c r="BR7" s="48"/>
      <c r="BS7" s="48"/>
      <c r="BT7" s="48"/>
      <c r="BU7" s="51" t="s">
        <v>90</v>
      </c>
      <c r="BV7" s="51" t="s">
        <v>82</v>
      </c>
      <c r="BW7" s="51" t="s">
        <v>90</v>
      </c>
      <c r="BX7" s="51" t="s">
        <v>82</v>
      </c>
      <c r="BY7" s="48"/>
      <c r="BZ7" s="48"/>
      <c r="CA7" s="49"/>
      <c r="CB7" s="48"/>
      <c r="CC7" s="51" t="s">
        <v>84</v>
      </c>
      <c r="CD7" s="51" t="s">
        <v>82</v>
      </c>
      <c r="CE7" s="51" t="s">
        <v>84</v>
      </c>
      <c r="CF7" s="51" t="s">
        <v>82</v>
      </c>
      <c r="CG7" s="51" t="s">
        <v>87</v>
      </c>
      <c r="CH7" s="51" t="s">
        <v>82</v>
      </c>
      <c r="CI7" s="48"/>
      <c r="CJ7" s="48"/>
      <c r="CK7" s="48"/>
      <c r="CL7" s="48"/>
      <c r="CM7" s="51" t="s">
        <v>90</v>
      </c>
      <c r="CN7" s="51" t="s">
        <v>82</v>
      </c>
      <c r="CO7" s="51" t="s">
        <v>90</v>
      </c>
      <c r="CP7" s="51" t="s">
        <v>82</v>
      </c>
      <c r="CQ7" s="48"/>
      <c r="CR7" s="48"/>
    </row>
    <row r="8" spans="1:96" s="53" customFormat="1" ht="13.5" x14ac:dyDescent="0.2">
      <c r="A8" s="1" t="s">
        <v>153</v>
      </c>
      <c r="B8" s="1" t="s">
        <v>154</v>
      </c>
      <c r="C8" s="1"/>
      <c r="D8" s="2"/>
      <c r="E8" s="2"/>
      <c r="F8" s="3"/>
      <c r="G8" s="52">
        <v>1</v>
      </c>
      <c r="H8" s="52">
        <f>1+G8</f>
        <v>2</v>
      </c>
      <c r="I8" s="52">
        <f t="shared" ref="I8:X8" si="0">1+H8</f>
        <v>3</v>
      </c>
      <c r="J8" s="52">
        <f t="shared" si="0"/>
        <v>4</v>
      </c>
      <c r="K8" s="52">
        <f t="shared" si="0"/>
        <v>5</v>
      </c>
      <c r="L8" s="52">
        <f t="shared" si="0"/>
        <v>6</v>
      </c>
      <c r="M8" s="52">
        <f t="shared" si="0"/>
        <v>7</v>
      </c>
      <c r="N8" s="52">
        <f t="shared" si="0"/>
        <v>8</v>
      </c>
      <c r="O8" s="52">
        <f t="shared" si="0"/>
        <v>9</v>
      </c>
      <c r="P8" s="52">
        <f t="shared" si="0"/>
        <v>10</v>
      </c>
      <c r="Q8" s="52">
        <f t="shared" si="0"/>
        <v>11</v>
      </c>
      <c r="R8" s="52">
        <f t="shared" si="0"/>
        <v>12</v>
      </c>
      <c r="S8" s="52">
        <f t="shared" si="0"/>
        <v>13</v>
      </c>
      <c r="T8" s="52">
        <f t="shared" si="0"/>
        <v>14</v>
      </c>
      <c r="U8" s="52">
        <f t="shared" si="0"/>
        <v>15</v>
      </c>
      <c r="V8" s="52">
        <f t="shared" si="0"/>
        <v>16</v>
      </c>
      <c r="W8" s="52">
        <f t="shared" si="0"/>
        <v>17</v>
      </c>
      <c r="X8" s="52">
        <f t="shared" si="0"/>
        <v>18</v>
      </c>
      <c r="Y8" s="52">
        <f>1+X8</f>
        <v>19</v>
      </c>
      <c r="Z8" s="52">
        <f>1+Y8</f>
        <v>20</v>
      </c>
      <c r="AA8" s="52">
        <f t="shared" ref="AA8:AP8" si="1">1+Z8</f>
        <v>21</v>
      </c>
      <c r="AB8" s="52">
        <f t="shared" si="1"/>
        <v>22</v>
      </c>
      <c r="AC8" s="52">
        <f t="shared" si="1"/>
        <v>23</v>
      </c>
      <c r="AD8" s="52">
        <f t="shared" si="1"/>
        <v>24</v>
      </c>
      <c r="AE8" s="52">
        <f t="shared" si="1"/>
        <v>25</v>
      </c>
      <c r="AF8" s="52">
        <f t="shared" si="1"/>
        <v>26</v>
      </c>
      <c r="AG8" s="52">
        <f t="shared" si="1"/>
        <v>27</v>
      </c>
      <c r="AH8" s="52">
        <f t="shared" si="1"/>
        <v>28</v>
      </c>
      <c r="AI8" s="52">
        <f t="shared" si="1"/>
        <v>29</v>
      </c>
      <c r="AJ8" s="52">
        <f t="shared" si="1"/>
        <v>30</v>
      </c>
      <c r="AK8" s="52">
        <f t="shared" si="1"/>
        <v>31</v>
      </c>
      <c r="AL8" s="52">
        <f t="shared" si="1"/>
        <v>32</v>
      </c>
      <c r="AM8" s="52">
        <f t="shared" si="1"/>
        <v>33</v>
      </c>
      <c r="AN8" s="52">
        <f t="shared" si="1"/>
        <v>34</v>
      </c>
      <c r="AO8" s="52">
        <f t="shared" si="1"/>
        <v>35</v>
      </c>
      <c r="AP8" s="52">
        <f t="shared" si="1"/>
        <v>36</v>
      </c>
      <c r="AQ8" s="52">
        <f>1+AP8</f>
        <v>37</v>
      </c>
      <c r="AR8" s="52">
        <f>1+AQ8</f>
        <v>38</v>
      </c>
      <c r="AS8" s="52">
        <f t="shared" ref="AS8:BH8" si="2">1+AR8</f>
        <v>39</v>
      </c>
      <c r="AT8" s="52">
        <f t="shared" si="2"/>
        <v>40</v>
      </c>
      <c r="AU8" s="52">
        <f t="shared" si="2"/>
        <v>41</v>
      </c>
      <c r="AV8" s="52">
        <f t="shared" si="2"/>
        <v>42</v>
      </c>
      <c r="AW8" s="52">
        <f t="shared" si="2"/>
        <v>43</v>
      </c>
      <c r="AX8" s="52">
        <f t="shared" si="2"/>
        <v>44</v>
      </c>
      <c r="AY8" s="52">
        <f t="shared" si="2"/>
        <v>45</v>
      </c>
      <c r="AZ8" s="52">
        <f t="shared" si="2"/>
        <v>46</v>
      </c>
      <c r="BA8" s="52">
        <f t="shared" si="2"/>
        <v>47</v>
      </c>
      <c r="BB8" s="52">
        <f t="shared" si="2"/>
        <v>48</v>
      </c>
      <c r="BC8" s="52">
        <f t="shared" si="2"/>
        <v>49</v>
      </c>
      <c r="BD8" s="52">
        <f t="shared" si="2"/>
        <v>50</v>
      </c>
      <c r="BE8" s="52">
        <f t="shared" si="2"/>
        <v>51</v>
      </c>
      <c r="BF8" s="52">
        <f t="shared" si="2"/>
        <v>52</v>
      </c>
      <c r="BG8" s="52">
        <f t="shared" si="2"/>
        <v>53</v>
      </c>
      <c r="BH8" s="52">
        <f t="shared" si="2"/>
        <v>54</v>
      </c>
      <c r="BI8" s="52">
        <f>1+BH8</f>
        <v>55</v>
      </c>
      <c r="BJ8" s="52">
        <f>1+BI8</f>
        <v>56</v>
      </c>
      <c r="BK8" s="52">
        <f t="shared" ref="BK8:BZ8" si="3">1+BJ8</f>
        <v>57</v>
      </c>
      <c r="BL8" s="52">
        <f t="shared" si="3"/>
        <v>58</v>
      </c>
      <c r="BM8" s="52">
        <f t="shared" si="3"/>
        <v>59</v>
      </c>
      <c r="BN8" s="52">
        <f t="shared" si="3"/>
        <v>60</v>
      </c>
      <c r="BO8" s="52">
        <f t="shared" si="3"/>
        <v>61</v>
      </c>
      <c r="BP8" s="52">
        <f t="shared" si="3"/>
        <v>62</v>
      </c>
      <c r="BQ8" s="52">
        <f t="shared" si="3"/>
        <v>63</v>
      </c>
      <c r="BR8" s="52">
        <f t="shared" si="3"/>
        <v>64</v>
      </c>
      <c r="BS8" s="52">
        <f t="shared" si="3"/>
        <v>65</v>
      </c>
      <c r="BT8" s="52">
        <f t="shared" si="3"/>
        <v>66</v>
      </c>
      <c r="BU8" s="52">
        <f t="shared" si="3"/>
        <v>67</v>
      </c>
      <c r="BV8" s="52">
        <f t="shared" si="3"/>
        <v>68</v>
      </c>
      <c r="BW8" s="52">
        <f t="shared" si="3"/>
        <v>69</v>
      </c>
      <c r="BX8" s="52">
        <f t="shared" si="3"/>
        <v>70</v>
      </c>
      <c r="BY8" s="52">
        <f t="shared" si="3"/>
        <v>71</v>
      </c>
      <c r="BZ8" s="52">
        <f t="shared" si="3"/>
        <v>72</v>
      </c>
      <c r="CA8" s="52">
        <f>1+BZ8</f>
        <v>73</v>
      </c>
      <c r="CB8" s="52">
        <f>1+CA8</f>
        <v>74</v>
      </c>
      <c r="CC8" s="52">
        <f t="shared" ref="CC8:CR8" si="4">1+CB8</f>
        <v>75</v>
      </c>
      <c r="CD8" s="52">
        <f t="shared" si="4"/>
        <v>76</v>
      </c>
      <c r="CE8" s="52">
        <f t="shared" si="4"/>
        <v>77</v>
      </c>
      <c r="CF8" s="52">
        <f t="shared" si="4"/>
        <v>78</v>
      </c>
      <c r="CG8" s="52">
        <f t="shared" si="4"/>
        <v>79</v>
      </c>
      <c r="CH8" s="52">
        <f t="shared" si="4"/>
        <v>80</v>
      </c>
      <c r="CI8" s="52">
        <f t="shared" si="4"/>
        <v>81</v>
      </c>
      <c r="CJ8" s="52">
        <f t="shared" si="4"/>
        <v>82</v>
      </c>
      <c r="CK8" s="52">
        <f t="shared" si="4"/>
        <v>83</v>
      </c>
      <c r="CL8" s="52">
        <f t="shared" si="4"/>
        <v>84</v>
      </c>
      <c r="CM8" s="52">
        <f t="shared" si="4"/>
        <v>85</v>
      </c>
      <c r="CN8" s="52">
        <f t="shared" si="4"/>
        <v>86</v>
      </c>
      <c r="CO8" s="52">
        <f t="shared" si="4"/>
        <v>87</v>
      </c>
      <c r="CP8" s="52">
        <f t="shared" si="4"/>
        <v>88</v>
      </c>
      <c r="CQ8" s="52">
        <f t="shared" si="4"/>
        <v>89</v>
      </c>
      <c r="CR8" s="52">
        <f t="shared" si="4"/>
        <v>90</v>
      </c>
    </row>
    <row r="9" spans="1:96" x14ac:dyDescent="0.25">
      <c r="A9" s="4"/>
      <c r="B9" s="5" t="s">
        <v>99</v>
      </c>
      <c r="C9" s="28"/>
      <c r="D9" s="29"/>
      <c r="E9" s="30" t="s">
        <v>123</v>
      </c>
      <c r="F9" s="31"/>
      <c r="G9" s="24"/>
      <c r="H9" s="24"/>
      <c r="I9" s="25">
        <v>0</v>
      </c>
      <c r="J9" s="24"/>
      <c r="K9" s="25">
        <v>0</v>
      </c>
      <c r="L9" s="24"/>
      <c r="M9" s="25">
        <v>0</v>
      </c>
      <c r="N9" s="24"/>
      <c r="O9" s="25">
        <v>0</v>
      </c>
      <c r="P9" s="24"/>
      <c r="Q9" s="25">
        <v>0</v>
      </c>
      <c r="R9" s="24"/>
      <c r="S9" s="25"/>
      <c r="T9" s="24"/>
      <c r="U9" s="25">
        <v>0</v>
      </c>
      <c r="V9" s="24"/>
      <c r="W9" s="25">
        <v>0</v>
      </c>
      <c r="X9" s="24"/>
      <c r="Y9" s="24"/>
      <c r="Z9" s="24"/>
      <c r="AA9" s="25">
        <v>0</v>
      </c>
      <c r="AB9" s="24"/>
      <c r="AC9" s="25">
        <v>0</v>
      </c>
      <c r="AD9" s="24"/>
      <c r="AE9" s="25">
        <v>0</v>
      </c>
      <c r="AF9" s="24"/>
      <c r="AG9" s="25">
        <v>0</v>
      </c>
      <c r="AH9" s="24"/>
      <c r="AI9" s="25">
        <v>0</v>
      </c>
      <c r="AJ9" s="24"/>
      <c r="AK9" s="25"/>
      <c r="AL9" s="24"/>
      <c r="AM9" s="25">
        <v>0</v>
      </c>
      <c r="AN9" s="24"/>
      <c r="AO9" s="25">
        <v>0</v>
      </c>
      <c r="AP9" s="24"/>
      <c r="AQ9" s="24"/>
      <c r="AR9" s="24"/>
      <c r="AS9" s="25">
        <v>0</v>
      </c>
      <c r="AT9" s="24"/>
      <c r="AU9" s="25">
        <v>0</v>
      </c>
      <c r="AV9" s="24"/>
      <c r="AW9" s="25">
        <v>0</v>
      </c>
      <c r="AX9" s="24"/>
      <c r="AY9" s="25">
        <v>0</v>
      </c>
      <c r="AZ9" s="24"/>
      <c r="BA9" s="25">
        <v>0</v>
      </c>
      <c r="BB9" s="24"/>
      <c r="BC9" s="25"/>
      <c r="BD9" s="24"/>
      <c r="BE9" s="25">
        <v>0</v>
      </c>
      <c r="BF9" s="24"/>
      <c r="BG9" s="25">
        <v>0</v>
      </c>
      <c r="BH9" s="24"/>
      <c r="BI9" s="24"/>
      <c r="BJ9" s="24"/>
      <c r="BK9" s="25">
        <v>0</v>
      </c>
      <c r="BL9" s="24"/>
      <c r="BM9" s="25">
        <v>0</v>
      </c>
      <c r="BN9" s="24"/>
      <c r="BO9" s="25">
        <v>0</v>
      </c>
      <c r="BP9" s="24"/>
      <c r="BQ9" s="25">
        <v>0</v>
      </c>
      <c r="BR9" s="24"/>
      <c r="BS9" s="25">
        <v>0</v>
      </c>
      <c r="BT9" s="24"/>
      <c r="BU9" s="25"/>
      <c r="BV9" s="24"/>
      <c r="BW9" s="25">
        <v>0</v>
      </c>
      <c r="BX9" s="24"/>
      <c r="BY9" s="25">
        <v>0</v>
      </c>
      <c r="BZ9" s="24"/>
      <c r="CA9" s="24"/>
      <c r="CB9" s="24"/>
      <c r="CC9" s="25">
        <v>0</v>
      </c>
      <c r="CD9" s="24"/>
      <c r="CE9" s="25">
        <v>0</v>
      </c>
      <c r="CF9" s="24"/>
      <c r="CG9" s="25">
        <v>0</v>
      </c>
      <c r="CH9" s="24"/>
      <c r="CI9" s="25">
        <v>0</v>
      </c>
      <c r="CJ9" s="24"/>
      <c r="CK9" s="25">
        <v>0</v>
      </c>
      <c r="CL9" s="24"/>
      <c r="CM9" s="25"/>
      <c r="CN9" s="24"/>
      <c r="CO9" s="25">
        <v>0</v>
      </c>
      <c r="CP9" s="24"/>
      <c r="CQ9" s="25">
        <v>0</v>
      </c>
      <c r="CR9" s="24"/>
    </row>
    <row r="10" spans="1:96" ht="15" customHeight="1" x14ac:dyDescent="0.25">
      <c r="A10" s="6">
        <v>1</v>
      </c>
      <c r="B10" s="7" t="s">
        <v>2</v>
      </c>
      <c r="C10" s="28">
        <v>330278</v>
      </c>
      <c r="D10" s="29" t="s">
        <v>124</v>
      </c>
      <c r="E10" s="29" t="s">
        <v>123</v>
      </c>
      <c r="F10" s="31" t="s">
        <v>125</v>
      </c>
      <c r="G10" s="24">
        <f>H10+P10+R10+X10</f>
        <v>33734322.390000001</v>
      </c>
      <c r="H10" s="24">
        <f t="shared" ref="H10:H15" si="5">J10+L10+N10</f>
        <v>4381390.5599999996</v>
      </c>
      <c r="I10" s="25">
        <f t="shared" ref="I10:X10" si="6">AA10+AS10+BK10+CC10</f>
        <v>7481</v>
      </c>
      <c r="J10" s="24">
        <f t="shared" si="6"/>
        <v>2293135.58</v>
      </c>
      <c r="K10" s="25">
        <f t="shared" si="6"/>
        <v>406</v>
      </c>
      <c r="L10" s="24">
        <f t="shared" si="6"/>
        <v>233353.11</v>
      </c>
      <c r="M10" s="25">
        <f t="shared" si="6"/>
        <v>1726</v>
      </c>
      <c r="N10" s="24">
        <f t="shared" si="6"/>
        <v>1854901.87</v>
      </c>
      <c r="O10" s="25">
        <f t="shared" si="6"/>
        <v>68</v>
      </c>
      <c r="P10" s="24">
        <f t="shared" si="6"/>
        <v>990263.69</v>
      </c>
      <c r="Q10" s="25">
        <f t="shared" si="6"/>
        <v>816</v>
      </c>
      <c r="R10" s="24">
        <f t="shared" si="6"/>
        <v>28362668.140000001</v>
      </c>
      <c r="S10" s="25">
        <f t="shared" si="6"/>
        <v>0</v>
      </c>
      <c r="T10" s="24">
        <f t="shared" si="6"/>
        <v>0</v>
      </c>
      <c r="U10" s="25">
        <f t="shared" si="6"/>
        <v>17</v>
      </c>
      <c r="V10" s="24">
        <f t="shared" si="6"/>
        <v>4411008.74</v>
      </c>
      <c r="W10" s="25">
        <f t="shared" si="6"/>
        <v>0</v>
      </c>
      <c r="X10" s="24">
        <f t="shared" si="6"/>
        <v>0</v>
      </c>
      <c r="Y10" s="24">
        <f>Z10+AH10+AJ10+AP10</f>
        <v>10212435.02</v>
      </c>
      <c r="Z10" s="24">
        <f>AB10+AD10+AF10</f>
        <v>1406555.47</v>
      </c>
      <c r="AA10" s="25">
        <v>3053</v>
      </c>
      <c r="AB10" s="24">
        <v>789282.51</v>
      </c>
      <c r="AC10" s="25">
        <v>173</v>
      </c>
      <c r="AD10" s="24">
        <v>103375.93</v>
      </c>
      <c r="AE10" s="25">
        <v>250</v>
      </c>
      <c r="AF10" s="24">
        <v>513897.03</v>
      </c>
      <c r="AG10" s="25">
        <v>20</v>
      </c>
      <c r="AH10" s="24">
        <v>297079.11</v>
      </c>
      <c r="AI10" s="25">
        <f>245</f>
        <v>245</v>
      </c>
      <c r="AJ10" s="26">
        <f>8508800.44</f>
        <v>8508800.4399999995</v>
      </c>
      <c r="AK10" s="25">
        <v>0</v>
      </c>
      <c r="AL10" s="24">
        <v>0</v>
      </c>
      <c r="AM10" s="25">
        <v>5</v>
      </c>
      <c r="AN10" s="26">
        <v>1323302.6200000001</v>
      </c>
      <c r="AO10" s="25">
        <v>0</v>
      </c>
      <c r="AP10" s="24"/>
      <c r="AQ10" s="24">
        <f>AR10+AZ10+BB10+BH10</f>
        <v>6901096.1900000004</v>
      </c>
      <c r="AR10" s="24">
        <f>AT10+AV10+AX10</f>
        <v>1030509.82</v>
      </c>
      <c r="AS10" s="25">
        <v>1496</v>
      </c>
      <c r="AT10" s="24">
        <v>537285.29</v>
      </c>
      <c r="AU10" s="25">
        <v>81</v>
      </c>
      <c r="AV10" s="24">
        <v>46670.62</v>
      </c>
      <c r="AW10" s="25">
        <v>345</v>
      </c>
      <c r="AX10" s="24">
        <v>446553.91</v>
      </c>
      <c r="AY10" s="25">
        <v>14</v>
      </c>
      <c r="AZ10" s="24">
        <v>198052.74</v>
      </c>
      <c r="BA10" s="25">
        <v>163</v>
      </c>
      <c r="BB10" s="26">
        <v>5672533.6299999999</v>
      </c>
      <c r="BC10" s="25">
        <v>0</v>
      </c>
      <c r="BD10" s="24">
        <v>0</v>
      </c>
      <c r="BE10" s="25">
        <v>3</v>
      </c>
      <c r="BF10" s="26">
        <v>882201.75</v>
      </c>
      <c r="BG10" s="25">
        <v>0</v>
      </c>
      <c r="BH10" s="24"/>
      <c r="BI10" s="24">
        <f>BJ10+BR10+BT10+BZ10</f>
        <v>6901096.1900000004</v>
      </c>
      <c r="BJ10" s="24">
        <f>BL10+BN10+BP10</f>
        <v>1030509.82</v>
      </c>
      <c r="BK10" s="25">
        <v>1496</v>
      </c>
      <c r="BL10" s="24">
        <v>537285.29</v>
      </c>
      <c r="BM10" s="25">
        <v>81</v>
      </c>
      <c r="BN10" s="24">
        <v>46670.62</v>
      </c>
      <c r="BO10" s="25">
        <v>345</v>
      </c>
      <c r="BP10" s="24">
        <v>446553.91</v>
      </c>
      <c r="BQ10" s="25">
        <v>14</v>
      </c>
      <c r="BR10" s="24">
        <v>198052.74</v>
      </c>
      <c r="BS10" s="25">
        <v>163</v>
      </c>
      <c r="BT10" s="26">
        <v>5672533.6299999999</v>
      </c>
      <c r="BU10" s="25">
        <v>0</v>
      </c>
      <c r="BV10" s="24">
        <v>0</v>
      </c>
      <c r="BW10" s="25">
        <v>3</v>
      </c>
      <c r="BX10" s="26">
        <v>882201.75</v>
      </c>
      <c r="BY10" s="25">
        <v>0</v>
      </c>
      <c r="BZ10" s="24"/>
      <c r="CA10" s="24">
        <f>CB10+CJ10+CL10+CR10</f>
        <v>9719694.9900000002</v>
      </c>
      <c r="CB10" s="24">
        <f>CD10+CF10+CH10</f>
        <v>913815.45</v>
      </c>
      <c r="CC10" s="25">
        <v>1436</v>
      </c>
      <c r="CD10" s="24">
        <v>429282.49</v>
      </c>
      <c r="CE10" s="25">
        <v>71</v>
      </c>
      <c r="CF10" s="24">
        <v>36635.94</v>
      </c>
      <c r="CG10" s="25">
        <v>786</v>
      </c>
      <c r="CH10" s="24">
        <v>447897.02</v>
      </c>
      <c r="CI10" s="25">
        <v>20</v>
      </c>
      <c r="CJ10" s="24">
        <v>297079.09999999998</v>
      </c>
      <c r="CK10" s="25">
        <f>245</f>
        <v>245</v>
      </c>
      <c r="CL10" s="26">
        <f>8508800.44</f>
        <v>8508800.4399999995</v>
      </c>
      <c r="CM10" s="25">
        <v>0</v>
      </c>
      <c r="CN10" s="24">
        <v>0</v>
      </c>
      <c r="CO10" s="25">
        <v>6</v>
      </c>
      <c r="CP10" s="26">
        <v>1323302.6200000001</v>
      </c>
      <c r="CQ10" s="25">
        <v>0</v>
      </c>
      <c r="CR10" s="24"/>
    </row>
    <row r="11" spans="1:96" ht="32.25" customHeight="1" x14ac:dyDescent="0.25">
      <c r="A11" s="6">
        <v>2</v>
      </c>
      <c r="B11" s="8" t="s">
        <v>3</v>
      </c>
      <c r="C11" s="28">
        <v>330268</v>
      </c>
      <c r="D11" s="29" t="s">
        <v>124</v>
      </c>
      <c r="E11" s="29" t="s">
        <v>123</v>
      </c>
      <c r="F11" s="31" t="s">
        <v>125</v>
      </c>
      <c r="G11" s="24">
        <f t="shared" ref="G11" si="7">H11+P11+R11+X11</f>
        <v>9049710.2200000007</v>
      </c>
      <c r="H11" s="24">
        <f t="shared" si="5"/>
        <v>2763771.23</v>
      </c>
      <c r="I11" s="25">
        <f t="shared" ref="I11" si="8">AA11+AS11+BK11+CC11</f>
        <v>1576</v>
      </c>
      <c r="J11" s="24">
        <f t="shared" ref="J11:X25" si="9">AB11+AT11+BL11+CD11</f>
        <v>252324</v>
      </c>
      <c r="K11" s="25">
        <f t="shared" ref="K11:L13" si="10">AC11+AU11+BM11+CE11</f>
        <v>0</v>
      </c>
      <c r="L11" s="24">
        <f t="shared" si="10"/>
        <v>0</v>
      </c>
      <c r="M11" s="25">
        <f t="shared" si="9"/>
        <v>967</v>
      </c>
      <c r="N11" s="24">
        <f t="shared" si="9"/>
        <v>2511447.23</v>
      </c>
      <c r="O11" s="25">
        <f t="shared" si="9"/>
        <v>151</v>
      </c>
      <c r="P11" s="24">
        <f t="shared" si="9"/>
        <v>3925211.99</v>
      </c>
      <c r="Q11" s="25">
        <f t="shared" si="9"/>
        <v>59</v>
      </c>
      <c r="R11" s="24">
        <f t="shared" si="9"/>
        <v>2360727</v>
      </c>
      <c r="S11" s="25">
        <f t="shared" si="9"/>
        <v>0</v>
      </c>
      <c r="T11" s="24">
        <f t="shared" si="9"/>
        <v>0</v>
      </c>
      <c r="U11" s="25">
        <f t="shared" si="9"/>
        <v>3</v>
      </c>
      <c r="V11" s="24">
        <f t="shared" si="9"/>
        <v>367120.73</v>
      </c>
      <c r="W11" s="25">
        <f t="shared" si="9"/>
        <v>0</v>
      </c>
      <c r="X11" s="24">
        <f t="shared" si="9"/>
        <v>0</v>
      </c>
      <c r="Y11" s="24">
        <f t="shared" ref="Y11" si="11">Z11+AH11+AJ11+AP11</f>
        <v>4811926.13</v>
      </c>
      <c r="Z11" s="24">
        <f t="shared" ref="Z11" si="12">AB11+AD11+AF11</f>
        <v>2726144.43</v>
      </c>
      <c r="AA11" s="25">
        <v>473</v>
      </c>
      <c r="AB11" s="24">
        <v>225697.2</v>
      </c>
      <c r="AC11" s="25">
        <v>0</v>
      </c>
      <c r="AD11" s="24">
        <v>0</v>
      </c>
      <c r="AE11" s="25">
        <v>290</v>
      </c>
      <c r="AF11" s="24">
        <v>2500447.23</v>
      </c>
      <c r="AG11" s="25">
        <v>45</v>
      </c>
      <c r="AH11" s="24">
        <v>1177563.6000000001</v>
      </c>
      <c r="AI11" s="25">
        <v>18</v>
      </c>
      <c r="AJ11" s="26">
        <v>908218.1</v>
      </c>
      <c r="AK11" s="25">
        <v>0</v>
      </c>
      <c r="AL11" s="24">
        <v>0</v>
      </c>
      <c r="AM11" s="25">
        <v>1</v>
      </c>
      <c r="AN11" s="26">
        <v>122373.58</v>
      </c>
      <c r="AO11" s="25">
        <v>0</v>
      </c>
      <c r="AP11" s="24"/>
      <c r="AQ11" s="24">
        <f t="shared" ref="AQ11" si="13">AR11+AZ11+BB11+BH11</f>
        <v>1272652.6000000001</v>
      </c>
      <c r="AR11" s="24">
        <f t="shared" ref="AR11" si="14">AT11+AV11+AX11</f>
        <v>15464.8</v>
      </c>
      <c r="AS11" s="25">
        <v>315</v>
      </c>
      <c r="AT11" s="24">
        <v>10464.799999999999</v>
      </c>
      <c r="AU11" s="25">
        <v>0</v>
      </c>
      <c r="AV11" s="24">
        <v>0</v>
      </c>
      <c r="AW11" s="25">
        <v>193</v>
      </c>
      <c r="AX11" s="24">
        <v>5000</v>
      </c>
      <c r="AY11" s="25">
        <v>30</v>
      </c>
      <c r="AZ11" s="24">
        <v>785042.4</v>
      </c>
      <c r="BA11" s="25">
        <v>12</v>
      </c>
      <c r="BB11" s="26">
        <v>472145.4</v>
      </c>
      <c r="BC11" s="25">
        <v>0</v>
      </c>
      <c r="BD11" s="24">
        <v>0</v>
      </c>
      <c r="BE11" s="25">
        <v>1</v>
      </c>
      <c r="BF11" s="26">
        <v>122373.58</v>
      </c>
      <c r="BG11" s="25">
        <v>0</v>
      </c>
      <c r="BH11" s="24"/>
      <c r="BI11" s="24">
        <f t="shared" ref="BI11" si="15">BJ11+BR11+BT11+BZ11</f>
        <v>1272652.6000000001</v>
      </c>
      <c r="BJ11" s="24">
        <f t="shared" ref="BJ11" si="16">BL11+BN11+BP11</f>
        <v>15464.8</v>
      </c>
      <c r="BK11" s="25">
        <v>315</v>
      </c>
      <c r="BL11" s="24">
        <v>10464.799999999999</v>
      </c>
      <c r="BM11" s="25">
        <v>0</v>
      </c>
      <c r="BN11" s="24">
        <v>0</v>
      </c>
      <c r="BO11" s="25">
        <v>193</v>
      </c>
      <c r="BP11" s="24">
        <v>5000</v>
      </c>
      <c r="BQ11" s="25">
        <v>30</v>
      </c>
      <c r="BR11" s="24">
        <v>785042.4</v>
      </c>
      <c r="BS11" s="25">
        <v>12</v>
      </c>
      <c r="BT11" s="26">
        <v>472145.4</v>
      </c>
      <c r="BU11" s="25">
        <v>0</v>
      </c>
      <c r="BV11" s="24">
        <v>0</v>
      </c>
      <c r="BW11" s="25">
        <v>1</v>
      </c>
      <c r="BX11" s="26">
        <v>122373.57</v>
      </c>
      <c r="BY11" s="25">
        <v>0</v>
      </c>
      <c r="BZ11" s="24"/>
      <c r="CA11" s="24">
        <f t="shared" ref="CA11" si="17">CB11+CJ11+CL11+CR11</f>
        <v>1692478.89</v>
      </c>
      <c r="CB11" s="24">
        <f t="shared" ref="CB11" si="18">CD11+CF11+CH11</f>
        <v>6697.2</v>
      </c>
      <c r="CC11" s="25">
        <v>473</v>
      </c>
      <c r="CD11" s="24">
        <v>5697.2</v>
      </c>
      <c r="CE11" s="25">
        <v>0</v>
      </c>
      <c r="CF11" s="24">
        <v>0</v>
      </c>
      <c r="CG11" s="25">
        <v>291</v>
      </c>
      <c r="CH11" s="24">
        <v>1000</v>
      </c>
      <c r="CI11" s="25">
        <v>46</v>
      </c>
      <c r="CJ11" s="24">
        <v>1177563.5900000001</v>
      </c>
      <c r="CK11" s="25">
        <v>17</v>
      </c>
      <c r="CL11" s="26">
        <v>508218.1</v>
      </c>
      <c r="CM11" s="25">
        <v>0</v>
      </c>
      <c r="CN11" s="24">
        <v>0</v>
      </c>
      <c r="CO11" s="25">
        <v>0</v>
      </c>
      <c r="CP11" s="26">
        <v>0</v>
      </c>
      <c r="CQ11" s="25">
        <v>0</v>
      </c>
      <c r="CR11" s="24"/>
    </row>
    <row r="12" spans="1:96" ht="15" customHeight="1" x14ac:dyDescent="0.25">
      <c r="A12" s="6">
        <v>3</v>
      </c>
      <c r="B12" s="8" t="s">
        <v>4</v>
      </c>
      <c r="C12" s="28">
        <v>330098</v>
      </c>
      <c r="D12" s="29" t="s">
        <v>124</v>
      </c>
      <c r="E12" s="29" t="s">
        <v>123</v>
      </c>
      <c r="F12" s="31" t="s">
        <v>125</v>
      </c>
      <c r="G12" s="24">
        <f t="shared" ref="G12:G74" si="19">H12+P12+R12+X12</f>
        <v>192741547.72</v>
      </c>
      <c r="H12" s="24">
        <f t="shared" si="5"/>
        <v>21458748.850000001</v>
      </c>
      <c r="I12" s="25">
        <f t="shared" ref="I12:X40" si="20">AA12+AS12+BK12+CC12</f>
        <v>7969</v>
      </c>
      <c r="J12" s="24">
        <f t="shared" si="9"/>
        <v>4028248.16</v>
      </c>
      <c r="K12" s="25">
        <f t="shared" si="10"/>
        <v>0</v>
      </c>
      <c r="L12" s="24">
        <f t="shared" si="10"/>
        <v>0</v>
      </c>
      <c r="M12" s="25">
        <f t="shared" si="9"/>
        <v>0</v>
      </c>
      <c r="N12" s="24">
        <f t="shared" si="9"/>
        <v>17430500.690000001</v>
      </c>
      <c r="O12" s="25">
        <f t="shared" si="9"/>
        <v>106</v>
      </c>
      <c r="P12" s="24">
        <f t="shared" si="9"/>
        <v>9442312.1500000004</v>
      </c>
      <c r="Q12" s="25">
        <f t="shared" si="9"/>
        <v>2311</v>
      </c>
      <c r="R12" s="24">
        <f t="shared" si="9"/>
        <v>161840486.72</v>
      </c>
      <c r="S12" s="25">
        <f t="shared" si="9"/>
        <v>0</v>
      </c>
      <c r="T12" s="24">
        <f t="shared" si="9"/>
        <v>0</v>
      </c>
      <c r="U12" s="25">
        <f t="shared" si="9"/>
        <v>296</v>
      </c>
      <c r="V12" s="24">
        <f t="shared" si="9"/>
        <v>45621116.710000001</v>
      </c>
      <c r="W12" s="25">
        <f t="shared" si="9"/>
        <v>0</v>
      </c>
      <c r="X12" s="24">
        <f t="shared" si="9"/>
        <v>0</v>
      </c>
      <c r="Y12" s="24">
        <f t="shared" ref="Y12:Y74" si="21">Z12+AH12+AJ12+AP12</f>
        <v>57822464.329999998</v>
      </c>
      <c r="Z12" s="24">
        <f t="shared" ref="Z12:Z74" si="22">AB12+AD12+AF12</f>
        <v>6437624.6600000001</v>
      </c>
      <c r="AA12" s="25">
        <v>2391</v>
      </c>
      <c r="AB12" s="24">
        <v>1208474.45</v>
      </c>
      <c r="AC12" s="25">
        <v>0</v>
      </c>
      <c r="AD12" s="24">
        <v>0</v>
      </c>
      <c r="AE12" s="25">
        <v>0</v>
      </c>
      <c r="AF12" s="24">
        <v>5229150.21</v>
      </c>
      <c r="AG12" s="25">
        <v>32</v>
      </c>
      <c r="AH12" s="24">
        <v>2832693.65</v>
      </c>
      <c r="AI12" s="25">
        <v>693</v>
      </c>
      <c r="AJ12" s="26">
        <v>48552146.020000003</v>
      </c>
      <c r="AK12" s="25">
        <v>0</v>
      </c>
      <c r="AL12" s="24">
        <v>0</v>
      </c>
      <c r="AM12" s="25">
        <v>89</v>
      </c>
      <c r="AN12" s="26">
        <v>13686335.01</v>
      </c>
      <c r="AO12" s="25">
        <v>0</v>
      </c>
      <c r="AP12" s="24"/>
      <c r="AQ12" s="24">
        <f t="shared" ref="AQ12:AQ74" si="23">AR12+AZ12+BB12+BH12</f>
        <v>38548309.539999999</v>
      </c>
      <c r="AR12" s="24">
        <f t="shared" ref="AR12:AR74" si="24">AT12+AV12+AX12</f>
        <v>4291749.7699999996</v>
      </c>
      <c r="AS12" s="25">
        <v>1594</v>
      </c>
      <c r="AT12" s="24">
        <v>805649.63</v>
      </c>
      <c r="AU12" s="25">
        <v>0</v>
      </c>
      <c r="AV12" s="24">
        <v>0</v>
      </c>
      <c r="AW12" s="25">
        <v>0</v>
      </c>
      <c r="AX12" s="24">
        <v>3486100.14</v>
      </c>
      <c r="AY12" s="25">
        <v>21</v>
      </c>
      <c r="AZ12" s="24">
        <v>1888462.43</v>
      </c>
      <c r="BA12" s="25">
        <v>462</v>
      </c>
      <c r="BB12" s="26">
        <v>32368097.34</v>
      </c>
      <c r="BC12" s="25">
        <v>0</v>
      </c>
      <c r="BD12" s="24">
        <v>0</v>
      </c>
      <c r="BE12" s="25">
        <v>59</v>
      </c>
      <c r="BF12" s="26">
        <v>9124223.3399999999</v>
      </c>
      <c r="BG12" s="25">
        <v>0</v>
      </c>
      <c r="BH12" s="24"/>
      <c r="BI12" s="24">
        <f t="shared" ref="BI12:BI74" si="25">BJ12+BR12+BT12+BZ12</f>
        <v>38548309.539999999</v>
      </c>
      <c r="BJ12" s="24">
        <f t="shared" ref="BJ12:BJ74" si="26">BL12+BN12+BP12</f>
        <v>4291749.7699999996</v>
      </c>
      <c r="BK12" s="25">
        <v>1594</v>
      </c>
      <c r="BL12" s="24">
        <v>805649.63</v>
      </c>
      <c r="BM12" s="25">
        <v>0</v>
      </c>
      <c r="BN12" s="24">
        <v>0</v>
      </c>
      <c r="BO12" s="25">
        <v>0</v>
      </c>
      <c r="BP12" s="24">
        <v>3486100.14</v>
      </c>
      <c r="BQ12" s="25">
        <v>21</v>
      </c>
      <c r="BR12" s="24">
        <v>1888462.43</v>
      </c>
      <c r="BS12" s="25">
        <v>462</v>
      </c>
      <c r="BT12" s="26">
        <v>32368097.34</v>
      </c>
      <c r="BU12" s="25">
        <v>0</v>
      </c>
      <c r="BV12" s="24">
        <v>0</v>
      </c>
      <c r="BW12" s="25">
        <v>59</v>
      </c>
      <c r="BX12" s="26">
        <v>9124223.3399999999</v>
      </c>
      <c r="BY12" s="25">
        <v>0</v>
      </c>
      <c r="BZ12" s="24"/>
      <c r="CA12" s="24">
        <f t="shared" ref="CA12:CA74" si="27">CB12+CJ12+CL12+CR12</f>
        <v>57822464.310000002</v>
      </c>
      <c r="CB12" s="24">
        <f t="shared" ref="CB12:CB74" si="28">CD12+CF12+CH12</f>
        <v>6437624.6500000004</v>
      </c>
      <c r="CC12" s="25">
        <v>2390</v>
      </c>
      <c r="CD12" s="24">
        <v>1208474.45</v>
      </c>
      <c r="CE12" s="25">
        <v>0</v>
      </c>
      <c r="CF12" s="24">
        <v>0</v>
      </c>
      <c r="CG12" s="25">
        <v>0</v>
      </c>
      <c r="CH12" s="24">
        <v>5229150.2</v>
      </c>
      <c r="CI12" s="25">
        <v>32</v>
      </c>
      <c r="CJ12" s="24">
        <v>2832693.64</v>
      </c>
      <c r="CK12" s="25">
        <v>694</v>
      </c>
      <c r="CL12" s="26">
        <v>48552146.020000003</v>
      </c>
      <c r="CM12" s="25">
        <v>0</v>
      </c>
      <c r="CN12" s="24">
        <v>0</v>
      </c>
      <c r="CO12" s="25">
        <v>89</v>
      </c>
      <c r="CP12" s="26">
        <v>13686335.02</v>
      </c>
      <c r="CQ12" s="25">
        <v>0</v>
      </c>
      <c r="CR12" s="24"/>
    </row>
    <row r="13" spans="1:96" ht="15" customHeight="1" x14ac:dyDescent="0.25">
      <c r="A13" s="6">
        <v>4</v>
      </c>
      <c r="B13" s="8" t="s">
        <v>5</v>
      </c>
      <c r="C13" s="28">
        <v>330103</v>
      </c>
      <c r="D13" s="29" t="s">
        <v>124</v>
      </c>
      <c r="E13" s="29" t="s">
        <v>123</v>
      </c>
      <c r="F13" s="31" t="s">
        <v>125</v>
      </c>
      <c r="G13" s="24">
        <f t="shared" si="19"/>
        <v>132958458.37</v>
      </c>
      <c r="H13" s="24">
        <f t="shared" si="5"/>
        <v>11834612.140000001</v>
      </c>
      <c r="I13" s="25">
        <f t="shared" si="20"/>
        <v>5155</v>
      </c>
      <c r="J13" s="24">
        <f t="shared" si="9"/>
        <v>1023445.83</v>
      </c>
      <c r="K13" s="25">
        <f t="shared" si="10"/>
        <v>0</v>
      </c>
      <c r="L13" s="24">
        <f t="shared" si="10"/>
        <v>0</v>
      </c>
      <c r="M13" s="25">
        <f t="shared" si="9"/>
        <v>528</v>
      </c>
      <c r="N13" s="24">
        <f t="shared" si="9"/>
        <v>10811166.310000001</v>
      </c>
      <c r="O13" s="25">
        <f t="shared" si="9"/>
        <v>333</v>
      </c>
      <c r="P13" s="24">
        <f t="shared" si="9"/>
        <v>25713109.309999999</v>
      </c>
      <c r="Q13" s="25">
        <f t="shared" si="9"/>
        <v>1050</v>
      </c>
      <c r="R13" s="24">
        <f t="shared" si="9"/>
        <v>95410736.920000002</v>
      </c>
      <c r="S13" s="25">
        <f t="shared" si="9"/>
        <v>0</v>
      </c>
      <c r="T13" s="24">
        <f t="shared" si="9"/>
        <v>0</v>
      </c>
      <c r="U13" s="25">
        <f t="shared" si="9"/>
        <v>85</v>
      </c>
      <c r="V13" s="24">
        <f t="shared" si="9"/>
        <v>10759150.75</v>
      </c>
      <c r="W13" s="25">
        <f t="shared" si="9"/>
        <v>0</v>
      </c>
      <c r="X13" s="24">
        <f t="shared" si="9"/>
        <v>0</v>
      </c>
      <c r="Y13" s="24">
        <f t="shared" si="21"/>
        <v>39887537.509999998</v>
      </c>
      <c r="Z13" s="24">
        <f t="shared" si="22"/>
        <v>3550383.64</v>
      </c>
      <c r="AA13" s="25">
        <v>1547</v>
      </c>
      <c r="AB13" s="24">
        <v>307033.75</v>
      </c>
      <c r="AC13" s="25">
        <v>0</v>
      </c>
      <c r="AD13" s="24">
        <v>0</v>
      </c>
      <c r="AE13" s="25">
        <v>158</v>
      </c>
      <c r="AF13" s="24">
        <v>3243349.89</v>
      </c>
      <c r="AG13" s="25">
        <v>100</v>
      </c>
      <c r="AH13" s="24">
        <v>7713932.79</v>
      </c>
      <c r="AI13" s="25">
        <v>315</v>
      </c>
      <c r="AJ13" s="26">
        <v>28623221.079999998</v>
      </c>
      <c r="AK13" s="25">
        <v>0</v>
      </c>
      <c r="AL13" s="24">
        <v>0</v>
      </c>
      <c r="AM13" s="25">
        <v>26</v>
      </c>
      <c r="AN13" s="26">
        <v>3227745.23</v>
      </c>
      <c r="AO13" s="25">
        <v>0</v>
      </c>
      <c r="AP13" s="24"/>
      <c r="AQ13" s="24">
        <f t="shared" si="23"/>
        <v>26591691.670000002</v>
      </c>
      <c r="AR13" s="24">
        <f t="shared" si="24"/>
        <v>2366922.4300000002</v>
      </c>
      <c r="AS13" s="25">
        <v>1031</v>
      </c>
      <c r="AT13" s="24">
        <v>204689.17</v>
      </c>
      <c r="AU13" s="25">
        <v>0</v>
      </c>
      <c r="AV13" s="24">
        <v>0</v>
      </c>
      <c r="AW13" s="25">
        <v>106</v>
      </c>
      <c r="AX13" s="24">
        <v>2162233.2599999998</v>
      </c>
      <c r="AY13" s="25">
        <v>67</v>
      </c>
      <c r="AZ13" s="24">
        <v>5142621.8600000003</v>
      </c>
      <c r="BA13" s="25">
        <v>210</v>
      </c>
      <c r="BB13" s="26">
        <v>19082147.379999999</v>
      </c>
      <c r="BC13" s="25">
        <v>0</v>
      </c>
      <c r="BD13" s="24">
        <v>0</v>
      </c>
      <c r="BE13" s="25">
        <v>17</v>
      </c>
      <c r="BF13" s="26">
        <v>2151830.15</v>
      </c>
      <c r="BG13" s="25">
        <v>0</v>
      </c>
      <c r="BH13" s="24"/>
      <c r="BI13" s="24">
        <f t="shared" si="25"/>
        <v>26591691.670000002</v>
      </c>
      <c r="BJ13" s="24">
        <f t="shared" si="26"/>
        <v>2366922.4300000002</v>
      </c>
      <c r="BK13" s="25">
        <v>1031</v>
      </c>
      <c r="BL13" s="24">
        <v>204689.17</v>
      </c>
      <c r="BM13" s="25">
        <v>0</v>
      </c>
      <c r="BN13" s="24">
        <v>0</v>
      </c>
      <c r="BO13" s="25">
        <v>106</v>
      </c>
      <c r="BP13" s="24">
        <v>2162233.2599999998</v>
      </c>
      <c r="BQ13" s="25">
        <v>67</v>
      </c>
      <c r="BR13" s="24">
        <v>5142621.8600000003</v>
      </c>
      <c r="BS13" s="25">
        <v>210</v>
      </c>
      <c r="BT13" s="26">
        <v>19082147.379999999</v>
      </c>
      <c r="BU13" s="25">
        <v>0</v>
      </c>
      <c r="BV13" s="24">
        <v>0</v>
      </c>
      <c r="BW13" s="25">
        <v>17</v>
      </c>
      <c r="BX13" s="26">
        <v>2151830.15</v>
      </c>
      <c r="BY13" s="25">
        <v>0</v>
      </c>
      <c r="BZ13" s="24"/>
      <c r="CA13" s="24">
        <f t="shared" si="27"/>
        <v>39887537.520000003</v>
      </c>
      <c r="CB13" s="24">
        <f t="shared" si="28"/>
        <v>3550383.64</v>
      </c>
      <c r="CC13" s="25">
        <v>1546</v>
      </c>
      <c r="CD13" s="24">
        <v>307033.74</v>
      </c>
      <c r="CE13" s="25">
        <v>0</v>
      </c>
      <c r="CF13" s="24">
        <v>0</v>
      </c>
      <c r="CG13" s="25">
        <v>158</v>
      </c>
      <c r="CH13" s="24">
        <v>3243349.9</v>
      </c>
      <c r="CI13" s="25">
        <v>99</v>
      </c>
      <c r="CJ13" s="24">
        <v>7713932.7999999998</v>
      </c>
      <c r="CK13" s="25">
        <v>315</v>
      </c>
      <c r="CL13" s="26">
        <v>28623221.079999998</v>
      </c>
      <c r="CM13" s="25">
        <v>0</v>
      </c>
      <c r="CN13" s="24">
        <v>0</v>
      </c>
      <c r="CO13" s="25">
        <v>25</v>
      </c>
      <c r="CP13" s="26">
        <v>3227745.22</v>
      </c>
      <c r="CQ13" s="25">
        <v>0</v>
      </c>
      <c r="CR13" s="24"/>
    </row>
    <row r="14" spans="1:96" ht="15" customHeight="1" x14ac:dyDescent="0.25">
      <c r="A14" s="6">
        <v>5</v>
      </c>
      <c r="B14" s="8" t="s">
        <v>6</v>
      </c>
      <c r="C14" s="28">
        <v>330272</v>
      </c>
      <c r="D14" s="29" t="s">
        <v>124</v>
      </c>
      <c r="E14" s="29" t="s">
        <v>123</v>
      </c>
      <c r="F14" s="31" t="s">
        <v>125</v>
      </c>
      <c r="G14" s="24">
        <f t="shared" si="19"/>
        <v>3301688.3</v>
      </c>
      <c r="H14" s="24">
        <f t="shared" si="5"/>
        <v>3301688.3</v>
      </c>
      <c r="I14" s="25">
        <f t="shared" si="20"/>
        <v>838</v>
      </c>
      <c r="J14" s="24">
        <f t="shared" si="9"/>
        <v>392860.91</v>
      </c>
      <c r="K14" s="25">
        <f t="shared" si="9"/>
        <v>1192</v>
      </c>
      <c r="L14" s="24">
        <f t="shared" si="9"/>
        <v>684193.31</v>
      </c>
      <c r="M14" s="25">
        <f t="shared" si="9"/>
        <v>2020</v>
      </c>
      <c r="N14" s="24">
        <f t="shared" si="9"/>
        <v>2224634.08</v>
      </c>
      <c r="O14" s="25">
        <f t="shared" si="9"/>
        <v>0</v>
      </c>
      <c r="P14" s="24">
        <f t="shared" si="9"/>
        <v>0</v>
      </c>
      <c r="Q14" s="25">
        <f t="shared" si="9"/>
        <v>0</v>
      </c>
      <c r="R14" s="24">
        <f t="shared" si="9"/>
        <v>0</v>
      </c>
      <c r="S14" s="25">
        <f t="shared" si="9"/>
        <v>0</v>
      </c>
      <c r="T14" s="24">
        <f t="shared" si="9"/>
        <v>0</v>
      </c>
      <c r="U14" s="25">
        <f t="shared" si="9"/>
        <v>0</v>
      </c>
      <c r="V14" s="24">
        <f t="shared" si="9"/>
        <v>0</v>
      </c>
      <c r="W14" s="25">
        <f t="shared" si="9"/>
        <v>0</v>
      </c>
      <c r="X14" s="24">
        <f t="shared" si="9"/>
        <v>0</v>
      </c>
      <c r="Y14" s="24">
        <f t="shared" si="21"/>
        <v>990506.48</v>
      </c>
      <c r="Z14" s="24">
        <f t="shared" si="22"/>
        <v>990506.48</v>
      </c>
      <c r="AA14" s="25">
        <v>251</v>
      </c>
      <c r="AB14" s="24">
        <v>117858.27</v>
      </c>
      <c r="AC14" s="25">
        <v>358</v>
      </c>
      <c r="AD14" s="24">
        <v>205257.99</v>
      </c>
      <c r="AE14" s="25">
        <v>606</v>
      </c>
      <c r="AF14" s="24">
        <v>667390.22</v>
      </c>
      <c r="AG14" s="25">
        <v>0</v>
      </c>
      <c r="AH14" s="24">
        <v>0</v>
      </c>
      <c r="AI14" s="25">
        <v>0</v>
      </c>
      <c r="AJ14" s="26">
        <v>0</v>
      </c>
      <c r="AK14" s="25">
        <v>0</v>
      </c>
      <c r="AL14" s="24">
        <v>0</v>
      </c>
      <c r="AM14" s="25">
        <v>0</v>
      </c>
      <c r="AN14" s="26">
        <v>0</v>
      </c>
      <c r="AO14" s="25">
        <v>0</v>
      </c>
      <c r="AP14" s="24"/>
      <c r="AQ14" s="24">
        <f t="shared" si="23"/>
        <v>660337.66</v>
      </c>
      <c r="AR14" s="24">
        <f t="shared" si="24"/>
        <v>660337.66</v>
      </c>
      <c r="AS14" s="25">
        <v>168</v>
      </c>
      <c r="AT14" s="24">
        <v>78572.179999999993</v>
      </c>
      <c r="AU14" s="25">
        <v>238</v>
      </c>
      <c r="AV14" s="24">
        <v>136838.66</v>
      </c>
      <c r="AW14" s="25">
        <v>404</v>
      </c>
      <c r="AX14" s="24">
        <v>444926.82</v>
      </c>
      <c r="AY14" s="25">
        <v>0</v>
      </c>
      <c r="AZ14" s="24">
        <v>0</v>
      </c>
      <c r="BA14" s="25">
        <v>0</v>
      </c>
      <c r="BB14" s="26">
        <v>0</v>
      </c>
      <c r="BC14" s="25">
        <v>0</v>
      </c>
      <c r="BD14" s="24">
        <v>0</v>
      </c>
      <c r="BE14" s="25">
        <v>0</v>
      </c>
      <c r="BF14" s="26">
        <v>0</v>
      </c>
      <c r="BG14" s="25">
        <v>0</v>
      </c>
      <c r="BH14" s="24"/>
      <c r="BI14" s="24">
        <f t="shared" si="25"/>
        <v>660337.66</v>
      </c>
      <c r="BJ14" s="24">
        <f t="shared" si="26"/>
        <v>660337.66</v>
      </c>
      <c r="BK14" s="25">
        <v>168</v>
      </c>
      <c r="BL14" s="24">
        <v>78572.179999999993</v>
      </c>
      <c r="BM14" s="25">
        <v>238</v>
      </c>
      <c r="BN14" s="24">
        <v>136838.66</v>
      </c>
      <c r="BO14" s="25">
        <v>404</v>
      </c>
      <c r="BP14" s="24">
        <v>444926.82</v>
      </c>
      <c r="BQ14" s="25">
        <v>0</v>
      </c>
      <c r="BR14" s="24">
        <v>0</v>
      </c>
      <c r="BS14" s="25">
        <v>0</v>
      </c>
      <c r="BT14" s="26">
        <v>0</v>
      </c>
      <c r="BU14" s="25">
        <v>0</v>
      </c>
      <c r="BV14" s="24">
        <v>0</v>
      </c>
      <c r="BW14" s="25">
        <v>0</v>
      </c>
      <c r="BX14" s="26">
        <v>0</v>
      </c>
      <c r="BY14" s="25">
        <v>0</v>
      </c>
      <c r="BZ14" s="24"/>
      <c r="CA14" s="24">
        <f t="shared" si="27"/>
        <v>990506.5</v>
      </c>
      <c r="CB14" s="24">
        <f t="shared" si="28"/>
        <v>990506.5</v>
      </c>
      <c r="CC14" s="25">
        <v>251</v>
      </c>
      <c r="CD14" s="24">
        <v>117858.28</v>
      </c>
      <c r="CE14" s="25">
        <v>358</v>
      </c>
      <c r="CF14" s="24">
        <v>205258</v>
      </c>
      <c r="CG14" s="25">
        <v>606</v>
      </c>
      <c r="CH14" s="24">
        <v>667390.22</v>
      </c>
      <c r="CI14" s="25">
        <v>0</v>
      </c>
      <c r="CJ14" s="24">
        <v>0</v>
      </c>
      <c r="CK14" s="25">
        <v>0</v>
      </c>
      <c r="CL14" s="26">
        <v>0</v>
      </c>
      <c r="CM14" s="25">
        <v>0</v>
      </c>
      <c r="CN14" s="24">
        <v>0</v>
      </c>
      <c r="CO14" s="25">
        <v>0</v>
      </c>
      <c r="CP14" s="26">
        <v>0</v>
      </c>
      <c r="CQ14" s="25">
        <v>0</v>
      </c>
      <c r="CR14" s="24"/>
    </row>
    <row r="15" spans="1:96" ht="15" customHeight="1" x14ac:dyDescent="0.25">
      <c r="A15" s="6">
        <v>6</v>
      </c>
      <c r="B15" s="8" t="s">
        <v>7</v>
      </c>
      <c r="C15" s="28">
        <v>330273</v>
      </c>
      <c r="D15" s="29" t="s">
        <v>126</v>
      </c>
      <c r="E15" s="29" t="s">
        <v>123</v>
      </c>
      <c r="F15" s="31" t="s">
        <v>127</v>
      </c>
      <c r="G15" s="24">
        <f>H15+P15+R15+X15</f>
        <v>4455261.8899999997</v>
      </c>
      <c r="H15" s="24">
        <f t="shared" si="5"/>
        <v>0</v>
      </c>
      <c r="I15" s="25">
        <f t="shared" si="20"/>
        <v>0</v>
      </c>
      <c r="J15" s="24">
        <f t="shared" si="9"/>
        <v>0</v>
      </c>
      <c r="K15" s="25">
        <f t="shared" si="9"/>
        <v>0</v>
      </c>
      <c r="L15" s="24">
        <f t="shared" si="9"/>
        <v>0</v>
      </c>
      <c r="M15" s="25">
        <f t="shared" si="9"/>
        <v>0</v>
      </c>
      <c r="N15" s="24">
        <f t="shared" si="9"/>
        <v>0</v>
      </c>
      <c r="O15" s="25">
        <f t="shared" si="9"/>
        <v>0</v>
      </c>
      <c r="P15" s="24">
        <f t="shared" si="9"/>
        <v>0</v>
      </c>
      <c r="Q15" s="25">
        <f t="shared" si="9"/>
        <v>165</v>
      </c>
      <c r="R15" s="24">
        <f t="shared" si="9"/>
        <v>4455261.8899999997</v>
      </c>
      <c r="S15" s="25">
        <f t="shared" si="9"/>
        <v>0</v>
      </c>
      <c r="T15" s="24">
        <f t="shared" si="9"/>
        <v>0</v>
      </c>
      <c r="U15" s="25">
        <f t="shared" si="9"/>
        <v>0</v>
      </c>
      <c r="V15" s="24">
        <f t="shared" si="9"/>
        <v>0</v>
      </c>
      <c r="W15" s="25">
        <f t="shared" si="9"/>
        <v>0</v>
      </c>
      <c r="X15" s="24">
        <f t="shared" si="9"/>
        <v>0</v>
      </c>
      <c r="Y15" s="24">
        <f t="shared" si="21"/>
        <v>2004378.57</v>
      </c>
      <c r="Z15" s="24">
        <f t="shared" si="22"/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50</v>
      </c>
      <c r="AJ15" s="26">
        <v>2004378.57</v>
      </c>
      <c r="AK15" s="25">
        <v>0</v>
      </c>
      <c r="AL15" s="24">
        <v>0</v>
      </c>
      <c r="AM15" s="25">
        <v>0</v>
      </c>
      <c r="AN15" s="26">
        <v>0</v>
      </c>
      <c r="AO15" s="25">
        <v>0</v>
      </c>
      <c r="AP15" s="24"/>
      <c r="AQ15" s="24">
        <f t="shared" si="23"/>
        <v>700252.38</v>
      </c>
      <c r="AR15" s="24">
        <f t="shared" si="24"/>
        <v>0</v>
      </c>
      <c r="AS15" s="25">
        <v>0</v>
      </c>
      <c r="AT15" s="24">
        <v>0</v>
      </c>
      <c r="AU15" s="25">
        <v>0</v>
      </c>
      <c r="AV15" s="24">
        <v>0</v>
      </c>
      <c r="AW15" s="25">
        <v>0</v>
      </c>
      <c r="AX15" s="24">
        <v>0</v>
      </c>
      <c r="AY15" s="25">
        <v>0</v>
      </c>
      <c r="AZ15" s="24">
        <v>0</v>
      </c>
      <c r="BA15" s="25">
        <v>33</v>
      </c>
      <c r="BB15" s="26">
        <v>700252.38</v>
      </c>
      <c r="BC15" s="25">
        <v>0</v>
      </c>
      <c r="BD15" s="24">
        <v>0</v>
      </c>
      <c r="BE15" s="25">
        <v>0</v>
      </c>
      <c r="BF15" s="26">
        <v>0</v>
      </c>
      <c r="BG15" s="25">
        <v>0</v>
      </c>
      <c r="BH15" s="24"/>
      <c r="BI15" s="24">
        <f t="shared" si="25"/>
        <v>700252.38</v>
      </c>
      <c r="BJ15" s="24">
        <f t="shared" si="26"/>
        <v>0</v>
      </c>
      <c r="BK15" s="25">
        <v>0</v>
      </c>
      <c r="BL15" s="24">
        <v>0</v>
      </c>
      <c r="BM15" s="25">
        <v>0</v>
      </c>
      <c r="BN15" s="24">
        <v>0</v>
      </c>
      <c r="BO15" s="25">
        <v>0</v>
      </c>
      <c r="BP15" s="24">
        <v>0</v>
      </c>
      <c r="BQ15" s="25">
        <v>0</v>
      </c>
      <c r="BR15" s="24">
        <v>0</v>
      </c>
      <c r="BS15" s="25">
        <v>33</v>
      </c>
      <c r="BT15" s="26">
        <v>700252.38</v>
      </c>
      <c r="BU15" s="25">
        <v>0</v>
      </c>
      <c r="BV15" s="24">
        <v>0</v>
      </c>
      <c r="BW15" s="25">
        <v>0</v>
      </c>
      <c r="BX15" s="26">
        <v>0</v>
      </c>
      <c r="BY15" s="25">
        <v>0</v>
      </c>
      <c r="BZ15" s="24"/>
      <c r="CA15" s="24">
        <f t="shared" si="27"/>
        <v>1050378.56</v>
      </c>
      <c r="CB15" s="24">
        <f t="shared" si="28"/>
        <v>0</v>
      </c>
      <c r="CC15" s="25">
        <v>0</v>
      </c>
      <c r="CD15" s="24">
        <v>0</v>
      </c>
      <c r="CE15" s="25">
        <v>0</v>
      </c>
      <c r="CF15" s="24">
        <v>0</v>
      </c>
      <c r="CG15" s="25">
        <v>0</v>
      </c>
      <c r="CH15" s="24">
        <v>0</v>
      </c>
      <c r="CI15" s="25">
        <v>0</v>
      </c>
      <c r="CJ15" s="24">
        <v>0</v>
      </c>
      <c r="CK15" s="25">
        <v>49</v>
      </c>
      <c r="CL15" s="26">
        <v>1050378.56</v>
      </c>
      <c r="CM15" s="25">
        <v>0</v>
      </c>
      <c r="CN15" s="24">
        <v>0</v>
      </c>
      <c r="CO15" s="25">
        <v>0</v>
      </c>
      <c r="CP15" s="26">
        <v>0</v>
      </c>
      <c r="CQ15" s="25">
        <v>0</v>
      </c>
      <c r="CR15" s="24"/>
    </row>
    <row r="16" spans="1:96" ht="15" customHeight="1" x14ac:dyDescent="0.25">
      <c r="A16" s="6">
        <v>7</v>
      </c>
      <c r="B16" s="8" t="s">
        <v>8</v>
      </c>
      <c r="C16" s="28">
        <v>330276</v>
      </c>
      <c r="D16" s="29" t="s">
        <v>124</v>
      </c>
      <c r="E16" s="29" t="s">
        <v>123</v>
      </c>
      <c r="F16" s="31" t="s">
        <v>125</v>
      </c>
      <c r="G16" s="24">
        <f t="shared" si="19"/>
        <v>1076940.93</v>
      </c>
      <c r="H16" s="24">
        <f t="shared" ref="H16:H74" si="29">J16+L16+N16</f>
        <v>229983.28</v>
      </c>
      <c r="I16" s="25">
        <f t="shared" si="20"/>
        <v>154</v>
      </c>
      <c r="J16" s="24">
        <f t="shared" si="9"/>
        <v>133737.71</v>
      </c>
      <c r="K16" s="25">
        <f t="shared" si="9"/>
        <v>0</v>
      </c>
      <c r="L16" s="24">
        <f t="shared" si="9"/>
        <v>0</v>
      </c>
      <c r="M16" s="25">
        <f t="shared" si="9"/>
        <v>0</v>
      </c>
      <c r="N16" s="24">
        <f t="shared" si="9"/>
        <v>96245.57</v>
      </c>
      <c r="O16" s="25">
        <f t="shared" si="9"/>
        <v>74</v>
      </c>
      <c r="P16" s="24">
        <f t="shared" si="9"/>
        <v>846957.65</v>
      </c>
      <c r="Q16" s="25">
        <f t="shared" si="9"/>
        <v>0</v>
      </c>
      <c r="R16" s="24">
        <f t="shared" si="9"/>
        <v>0</v>
      </c>
      <c r="S16" s="25">
        <f t="shared" si="9"/>
        <v>0</v>
      </c>
      <c r="T16" s="24">
        <f t="shared" si="9"/>
        <v>0</v>
      </c>
      <c r="U16" s="25">
        <f t="shared" si="9"/>
        <v>0</v>
      </c>
      <c r="V16" s="24">
        <f t="shared" si="9"/>
        <v>0</v>
      </c>
      <c r="W16" s="25">
        <f t="shared" si="9"/>
        <v>0</v>
      </c>
      <c r="X16" s="24">
        <f t="shared" si="9"/>
        <v>0</v>
      </c>
      <c r="Y16" s="24">
        <f t="shared" si="21"/>
        <v>323082.28000000003</v>
      </c>
      <c r="Z16" s="24">
        <f t="shared" si="22"/>
        <v>68994.98</v>
      </c>
      <c r="AA16" s="25">
        <v>46</v>
      </c>
      <c r="AB16" s="24">
        <v>40121.31</v>
      </c>
      <c r="AC16" s="25">
        <v>0</v>
      </c>
      <c r="AD16" s="24">
        <v>0</v>
      </c>
      <c r="AE16" s="25">
        <v>0</v>
      </c>
      <c r="AF16" s="24">
        <v>28873.67</v>
      </c>
      <c r="AG16" s="25">
        <v>22</v>
      </c>
      <c r="AH16" s="24">
        <v>254087.3</v>
      </c>
      <c r="AI16" s="25">
        <v>0</v>
      </c>
      <c r="AJ16" s="26">
        <v>0</v>
      </c>
      <c r="AK16" s="25">
        <v>0</v>
      </c>
      <c r="AL16" s="24">
        <v>0</v>
      </c>
      <c r="AM16" s="25">
        <v>0</v>
      </c>
      <c r="AN16" s="26">
        <v>0</v>
      </c>
      <c r="AO16" s="25">
        <v>0</v>
      </c>
      <c r="AP16" s="24"/>
      <c r="AQ16" s="24">
        <f t="shared" si="23"/>
        <v>215388.18</v>
      </c>
      <c r="AR16" s="24">
        <f t="shared" si="24"/>
        <v>45996.65</v>
      </c>
      <c r="AS16" s="25">
        <v>31</v>
      </c>
      <c r="AT16" s="24">
        <v>26747.54</v>
      </c>
      <c r="AU16" s="25">
        <v>0</v>
      </c>
      <c r="AV16" s="24">
        <v>0</v>
      </c>
      <c r="AW16" s="25">
        <v>0</v>
      </c>
      <c r="AX16" s="24">
        <v>19249.11</v>
      </c>
      <c r="AY16" s="25">
        <v>15</v>
      </c>
      <c r="AZ16" s="24">
        <v>169391.53</v>
      </c>
      <c r="BA16" s="25">
        <v>0</v>
      </c>
      <c r="BB16" s="26">
        <v>0</v>
      </c>
      <c r="BC16" s="25">
        <v>0</v>
      </c>
      <c r="BD16" s="24">
        <v>0</v>
      </c>
      <c r="BE16" s="25">
        <v>0</v>
      </c>
      <c r="BF16" s="26">
        <v>0</v>
      </c>
      <c r="BG16" s="25">
        <v>0</v>
      </c>
      <c r="BH16" s="24"/>
      <c r="BI16" s="24">
        <f t="shared" si="25"/>
        <v>215388.18</v>
      </c>
      <c r="BJ16" s="24">
        <f t="shared" si="26"/>
        <v>45996.65</v>
      </c>
      <c r="BK16" s="25">
        <v>31</v>
      </c>
      <c r="BL16" s="24">
        <v>26747.54</v>
      </c>
      <c r="BM16" s="25">
        <v>0</v>
      </c>
      <c r="BN16" s="24">
        <v>0</v>
      </c>
      <c r="BO16" s="25">
        <v>0</v>
      </c>
      <c r="BP16" s="24">
        <v>19249.11</v>
      </c>
      <c r="BQ16" s="25">
        <v>15</v>
      </c>
      <c r="BR16" s="24">
        <v>169391.53</v>
      </c>
      <c r="BS16" s="25">
        <v>0</v>
      </c>
      <c r="BT16" s="26">
        <v>0</v>
      </c>
      <c r="BU16" s="25">
        <v>0</v>
      </c>
      <c r="BV16" s="24">
        <v>0</v>
      </c>
      <c r="BW16" s="25">
        <v>0</v>
      </c>
      <c r="BX16" s="26">
        <v>0</v>
      </c>
      <c r="BY16" s="25">
        <v>0</v>
      </c>
      <c r="BZ16" s="24"/>
      <c r="CA16" s="24">
        <f t="shared" si="27"/>
        <v>323082.28999999998</v>
      </c>
      <c r="CB16" s="24">
        <f t="shared" si="28"/>
        <v>68995</v>
      </c>
      <c r="CC16" s="25">
        <v>46</v>
      </c>
      <c r="CD16" s="24">
        <v>40121.32</v>
      </c>
      <c r="CE16" s="25">
        <v>0</v>
      </c>
      <c r="CF16" s="24">
        <v>0</v>
      </c>
      <c r="CG16" s="25">
        <v>0</v>
      </c>
      <c r="CH16" s="24">
        <v>28873.68</v>
      </c>
      <c r="CI16" s="25">
        <v>22</v>
      </c>
      <c r="CJ16" s="24">
        <v>254087.29</v>
      </c>
      <c r="CK16" s="25">
        <v>0</v>
      </c>
      <c r="CL16" s="26">
        <v>0</v>
      </c>
      <c r="CM16" s="25">
        <v>0</v>
      </c>
      <c r="CN16" s="24">
        <v>0</v>
      </c>
      <c r="CO16" s="25">
        <v>0</v>
      </c>
      <c r="CP16" s="26">
        <v>0</v>
      </c>
      <c r="CQ16" s="25">
        <v>0</v>
      </c>
      <c r="CR16" s="24"/>
    </row>
    <row r="17" spans="1:96" ht="15" customHeight="1" x14ac:dyDescent="0.25">
      <c r="A17" s="6">
        <v>8</v>
      </c>
      <c r="B17" s="8" t="s">
        <v>9</v>
      </c>
      <c r="C17" s="28">
        <v>330328</v>
      </c>
      <c r="D17" s="29" t="s">
        <v>124</v>
      </c>
      <c r="E17" s="29" t="s">
        <v>123</v>
      </c>
      <c r="F17" s="31" t="s">
        <v>125</v>
      </c>
      <c r="G17" s="24">
        <f t="shared" si="19"/>
        <v>11945383.130000001</v>
      </c>
      <c r="H17" s="24">
        <f t="shared" si="29"/>
        <v>68334</v>
      </c>
      <c r="I17" s="25">
        <f t="shared" si="20"/>
        <v>210</v>
      </c>
      <c r="J17" s="24">
        <f t="shared" si="9"/>
        <v>68334</v>
      </c>
      <c r="K17" s="25">
        <f t="shared" si="9"/>
        <v>0</v>
      </c>
      <c r="L17" s="24">
        <f t="shared" si="9"/>
        <v>0</v>
      </c>
      <c r="M17" s="25">
        <f t="shared" si="9"/>
        <v>0</v>
      </c>
      <c r="N17" s="24">
        <f t="shared" si="9"/>
        <v>0</v>
      </c>
      <c r="O17" s="25">
        <f t="shared" si="9"/>
        <v>0</v>
      </c>
      <c r="P17" s="24">
        <f t="shared" si="9"/>
        <v>0</v>
      </c>
      <c r="Q17" s="25">
        <f t="shared" si="9"/>
        <v>285</v>
      </c>
      <c r="R17" s="24">
        <f t="shared" si="9"/>
        <v>11877049.130000001</v>
      </c>
      <c r="S17" s="25">
        <f t="shared" si="9"/>
        <v>192</v>
      </c>
      <c r="T17" s="24">
        <f t="shared" si="9"/>
        <v>8251456.7999999998</v>
      </c>
      <c r="U17" s="25">
        <f t="shared" si="9"/>
        <v>10</v>
      </c>
      <c r="V17" s="24">
        <f t="shared" si="9"/>
        <v>1607059.31</v>
      </c>
      <c r="W17" s="25">
        <f t="shared" si="9"/>
        <v>0</v>
      </c>
      <c r="X17" s="24">
        <f t="shared" si="9"/>
        <v>0</v>
      </c>
      <c r="Y17" s="24">
        <f t="shared" si="21"/>
        <v>3583614.94</v>
      </c>
      <c r="Z17" s="24">
        <f t="shared" si="22"/>
        <v>20500.2</v>
      </c>
      <c r="AA17" s="25">
        <v>63</v>
      </c>
      <c r="AB17" s="24">
        <v>20500.2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86</v>
      </c>
      <c r="AJ17" s="26">
        <v>3563114.74</v>
      </c>
      <c r="AK17" s="25">
        <v>58</v>
      </c>
      <c r="AL17" s="24">
        <v>2475437.04</v>
      </c>
      <c r="AM17" s="25">
        <v>3</v>
      </c>
      <c r="AN17" s="26">
        <v>482117.79</v>
      </c>
      <c r="AO17" s="25">
        <v>0</v>
      </c>
      <c r="AP17" s="24"/>
      <c r="AQ17" s="24">
        <f t="shared" si="23"/>
        <v>2389076.63</v>
      </c>
      <c r="AR17" s="24">
        <f t="shared" si="24"/>
        <v>13666.8</v>
      </c>
      <c r="AS17" s="25">
        <v>42</v>
      </c>
      <c r="AT17" s="24">
        <v>13666.8</v>
      </c>
      <c r="AU17" s="25">
        <v>0</v>
      </c>
      <c r="AV17" s="24">
        <v>0</v>
      </c>
      <c r="AW17" s="25">
        <v>0</v>
      </c>
      <c r="AX17" s="24">
        <v>0</v>
      </c>
      <c r="AY17" s="25">
        <v>0</v>
      </c>
      <c r="AZ17" s="24">
        <v>0</v>
      </c>
      <c r="BA17" s="25">
        <v>57</v>
      </c>
      <c r="BB17" s="26">
        <v>2375409.83</v>
      </c>
      <c r="BC17" s="25">
        <v>38</v>
      </c>
      <c r="BD17" s="24">
        <v>1650291.36</v>
      </c>
      <c r="BE17" s="25">
        <v>2</v>
      </c>
      <c r="BF17" s="26">
        <v>321411.86</v>
      </c>
      <c r="BG17" s="25">
        <v>0</v>
      </c>
      <c r="BH17" s="24"/>
      <c r="BI17" s="24">
        <f t="shared" si="25"/>
        <v>2389076.63</v>
      </c>
      <c r="BJ17" s="24">
        <f t="shared" si="26"/>
        <v>13666.8</v>
      </c>
      <c r="BK17" s="25">
        <v>42</v>
      </c>
      <c r="BL17" s="24">
        <v>13666.8</v>
      </c>
      <c r="BM17" s="25">
        <v>0</v>
      </c>
      <c r="BN17" s="24">
        <v>0</v>
      </c>
      <c r="BO17" s="25">
        <v>0</v>
      </c>
      <c r="BP17" s="24">
        <v>0</v>
      </c>
      <c r="BQ17" s="25">
        <v>0</v>
      </c>
      <c r="BR17" s="24">
        <v>0</v>
      </c>
      <c r="BS17" s="25">
        <v>57</v>
      </c>
      <c r="BT17" s="26">
        <v>2375409.83</v>
      </c>
      <c r="BU17" s="25">
        <v>38</v>
      </c>
      <c r="BV17" s="24">
        <v>1650291.36</v>
      </c>
      <c r="BW17" s="25">
        <v>2</v>
      </c>
      <c r="BX17" s="26">
        <v>321411.86</v>
      </c>
      <c r="BY17" s="25">
        <v>0</v>
      </c>
      <c r="BZ17" s="24"/>
      <c r="CA17" s="24">
        <f t="shared" si="27"/>
        <v>3583614.93</v>
      </c>
      <c r="CB17" s="24">
        <f t="shared" si="28"/>
        <v>20500.2</v>
      </c>
      <c r="CC17" s="25">
        <v>63</v>
      </c>
      <c r="CD17" s="24">
        <v>20500.2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85</v>
      </c>
      <c r="CL17" s="26">
        <v>3563114.73</v>
      </c>
      <c r="CM17" s="25">
        <v>58</v>
      </c>
      <c r="CN17" s="24">
        <v>2475437.04</v>
      </c>
      <c r="CO17" s="25">
        <v>3</v>
      </c>
      <c r="CP17" s="26">
        <v>482117.8</v>
      </c>
      <c r="CQ17" s="25">
        <v>0</v>
      </c>
      <c r="CR17" s="24"/>
    </row>
    <row r="18" spans="1:96" ht="15" customHeight="1" x14ac:dyDescent="0.25">
      <c r="A18" s="6">
        <v>9</v>
      </c>
      <c r="B18" s="8" t="s">
        <v>10</v>
      </c>
      <c r="C18" s="28">
        <v>330291</v>
      </c>
      <c r="D18" s="29" t="s">
        <v>124</v>
      </c>
      <c r="E18" s="29" t="s">
        <v>123</v>
      </c>
      <c r="F18" s="31" t="s">
        <v>125</v>
      </c>
      <c r="G18" s="24">
        <f t="shared" si="19"/>
        <v>15583991.68</v>
      </c>
      <c r="H18" s="24">
        <f t="shared" si="29"/>
        <v>51740.73</v>
      </c>
      <c r="I18" s="25">
        <f t="shared" si="20"/>
        <v>95</v>
      </c>
      <c r="J18" s="24">
        <f t="shared" si="9"/>
        <v>51740.73</v>
      </c>
      <c r="K18" s="25">
        <f t="shared" si="9"/>
        <v>0</v>
      </c>
      <c r="L18" s="24">
        <f t="shared" si="9"/>
        <v>0</v>
      </c>
      <c r="M18" s="25">
        <f t="shared" si="9"/>
        <v>0</v>
      </c>
      <c r="N18" s="24">
        <f t="shared" si="9"/>
        <v>0</v>
      </c>
      <c r="O18" s="25">
        <f t="shared" si="9"/>
        <v>0</v>
      </c>
      <c r="P18" s="24">
        <f t="shared" si="9"/>
        <v>0</v>
      </c>
      <c r="Q18" s="25">
        <f t="shared" si="9"/>
        <v>327</v>
      </c>
      <c r="R18" s="24">
        <f t="shared" si="9"/>
        <v>15532250.949999999</v>
      </c>
      <c r="S18" s="25">
        <f t="shared" si="9"/>
        <v>0</v>
      </c>
      <c r="T18" s="24">
        <f t="shared" si="9"/>
        <v>0</v>
      </c>
      <c r="U18" s="25">
        <f t="shared" si="9"/>
        <v>0</v>
      </c>
      <c r="V18" s="24">
        <f t="shared" si="9"/>
        <v>0</v>
      </c>
      <c r="W18" s="25">
        <f t="shared" si="9"/>
        <v>0</v>
      </c>
      <c r="X18" s="24">
        <f t="shared" si="9"/>
        <v>0</v>
      </c>
      <c r="Y18" s="24">
        <f t="shared" si="21"/>
        <v>7875197.5099999998</v>
      </c>
      <c r="Z18" s="24">
        <f t="shared" si="22"/>
        <v>15522.22</v>
      </c>
      <c r="AA18" s="25">
        <v>29</v>
      </c>
      <c r="AB18" s="24">
        <v>15522.22</v>
      </c>
      <c r="AC18" s="25">
        <v>0</v>
      </c>
      <c r="AD18" s="24">
        <v>0</v>
      </c>
      <c r="AE18" s="25">
        <v>0</v>
      </c>
      <c r="AF18" s="24">
        <v>0</v>
      </c>
      <c r="AG18" s="25">
        <v>0</v>
      </c>
      <c r="AH18" s="24">
        <v>0</v>
      </c>
      <c r="AI18" s="25">
        <v>165</v>
      </c>
      <c r="AJ18" s="26">
        <v>7859675.29</v>
      </c>
      <c r="AK18" s="25">
        <v>0</v>
      </c>
      <c r="AL18" s="24">
        <v>0</v>
      </c>
      <c r="AM18" s="25">
        <v>0</v>
      </c>
      <c r="AN18" s="26">
        <v>0</v>
      </c>
      <c r="AO18" s="25">
        <v>0</v>
      </c>
      <c r="AP18" s="24"/>
      <c r="AQ18" s="24">
        <f t="shared" si="23"/>
        <v>3116798.34</v>
      </c>
      <c r="AR18" s="24">
        <f t="shared" si="24"/>
        <v>10348.15</v>
      </c>
      <c r="AS18" s="25">
        <v>19</v>
      </c>
      <c r="AT18" s="24">
        <v>10348.15</v>
      </c>
      <c r="AU18" s="25">
        <v>0</v>
      </c>
      <c r="AV18" s="24">
        <v>0</v>
      </c>
      <c r="AW18" s="25">
        <v>0</v>
      </c>
      <c r="AX18" s="24">
        <v>0</v>
      </c>
      <c r="AY18" s="25">
        <v>0</v>
      </c>
      <c r="AZ18" s="24">
        <v>0</v>
      </c>
      <c r="BA18" s="25">
        <v>65</v>
      </c>
      <c r="BB18" s="26">
        <v>3106450.19</v>
      </c>
      <c r="BC18" s="25">
        <v>0</v>
      </c>
      <c r="BD18" s="24">
        <v>0</v>
      </c>
      <c r="BE18" s="25">
        <v>0</v>
      </c>
      <c r="BF18" s="26">
        <v>0</v>
      </c>
      <c r="BG18" s="25">
        <v>0</v>
      </c>
      <c r="BH18" s="24"/>
      <c r="BI18" s="24">
        <f t="shared" si="25"/>
        <v>3116798.34</v>
      </c>
      <c r="BJ18" s="24">
        <f t="shared" si="26"/>
        <v>10348.15</v>
      </c>
      <c r="BK18" s="25">
        <v>19</v>
      </c>
      <c r="BL18" s="24">
        <v>10348.15</v>
      </c>
      <c r="BM18" s="25">
        <v>0</v>
      </c>
      <c r="BN18" s="24">
        <v>0</v>
      </c>
      <c r="BO18" s="25">
        <v>0</v>
      </c>
      <c r="BP18" s="24">
        <v>0</v>
      </c>
      <c r="BQ18" s="25">
        <v>0</v>
      </c>
      <c r="BR18" s="24">
        <v>0</v>
      </c>
      <c r="BS18" s="25">
        <v>65</v>
      </c>
      <c r="BT18" s="26">
        <v>3106450.19</v>
      </c>
      <c r="BU18" s="25">
        <v>0</v>
      </c>
      <c r="BV18" s="24">
        <v>0</v>
      </c>
      <c r="BW18" s="25">
        <v>0</v>
      </c>
      <c r="BX18" s="26">
        <v>0</v>
      </c>
      <c r="BY18" s="25">
        <v>0</v>
      </c>
      <c r="BZ18" s="24"/>
      <c r="CA18" s="24">
        <f t="shared" si="27"/>
        <v>1475197.49</v>
      </c>
      <c r="CB18" s="24">
        <f t="shared" si="28"/>
        <v>15522.21</v>
      </c>
      <c r="CC18" s="25">
        <v>28</v>
      </c>
      <c r="CD18" s="24">
        <v>15522.21</v>
      </c>
      <c r="CE18" s="25">
        <v>0</v>
      </c>
      <c r="CF18" s="24">
        <v>0</v>
      </c>
      <c r="CG18" s="25">
        <v>0</v>
      </c>
      <c r="CH18" s="24">
        <v>0</v>
      </c>
      <c r="CI18" s="25">
        <v>0</v>
      </c>
      <c r="CJ18" s="24">
        <v>0</v>
      </c>
      <c r="CK18" s="25">
        <v>32</v>
      </c>
      <c r="CL18" s="26">
        <v>1459675.28</v>
      </c>
      <c r="CM18" s="25">
        <v>0</v>
      </c>
      <c r="CN18" s="24">
        <v>0</v>
      </c>
      <c r="CO18" s="25">
        <v>0</v>
      </c>
      <c r="CP18" s="26">
        <v>0</v>
      </c>
      <c r="CQ18" s="25">
        <v>0</v>
      </c>
      <c r="CR18" s="24"/>
    </row>
    <row r="19" spans="1:96" x14ac:dyDescent="0.25">
      <c r="A19" s="6" t="s">
        <v>172</v>
      </c>
      <c r="B19" s="8" t="s">
        <v>173</v>
      </c>
      <c r="C19" s="28"/>
      <c r="D19" s="29"/>
      <c r="E19" s="29"/>
      <c r="F19" s="31"/>
      <c r="G19" s="24">
        <f t="shared" si="19"/>
        <v>1378842</v>
      </c>
      <c r="H19" s="24">
        <f t="shared" si="29"/>
        <v>1378842</v>
      </c>
      <c r="I19" s="25">
        <f t="shared" si="20"/>
        <v>0</v>
      </c>
      <c r="J19" s="24">
        <f t="shared" si="9"/>
        <v>0</v>
      </c>
      <c r="K19" s="25">
        <f t="shared" si="9"/>
        <v>0</v>
      </c>
      <c r="L19" s="24">
        <f t="shared" si="9"/>
        <v>0</v>
      </c>
      <c r="M19" s="25">
        <f t="shared" si="9"/>
        <v>0</v>
      </c>
      <c r="N19" s="24">
        <f t="shared" si="9"/>
        <v>1378842</v>
      </c>
      <c r="O19" s="25">
        <f t="shared" si="9"/>
        <v>0</v>
      </c>
      <c r="P19" s="24">
        <f t="shared" si="9"/>
        <v>0</v>
      </c>
      <c r="Q19" s="25">
        <f t="shared" si="9"/>
        <v>0</v>
      </c>
      <c r="R19" s="24">
        <f t="shared" si="9"/>
        <v>0</v>
      </c>
      <c r="S19" s="25">
        <f t="shared" si="9"/>
        <v>0</v>
      </c>
      <c r="T19" s="24">
        <f t="shared" si="9"/>
        <v>0</v>
      </c>
      <c r="U19" s="25">
        <f t="shared" si="9"/>
        <v>0</v>
      </c>
      <c r="V19" s="24">
        <f t="shared" si="9"/>
        <v>0</v>
      </c>
      <c r="W19" s="25">
        <f t="shared" si="9"/>
        <v>0</v>
      </c>
      <c r="X19" s="24">
        <f t="shared" si="9"/>
        <v>0</v>
      </c>
      <c r="Y19" s="24">
        <f t="shared" si="21"/>
        <v>972016.8</v>
      </c>
      <c r="Z19" s="24">
        <f t="shared" si="22"/>
        <v>972016.8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972016.8</v>
      </c>
      <c r="AG19" s="25"/>
      <c r="AH19" s="24"/>
      <c r="AI19" s="25">
        <v>0</v>
      </c>
      <c r="AJ19" s="26">
        <v>0</v>
      </c>
      <c r="AK19" s="25"/>
      <c r="AL19" s="24"/>
      <c r="AM19" s="25"/>
      <c r="AN19" s="26"/>
      <c r="AO19" s="25">
        <v>0</v>
      </c>
      <c r="AP19" s="24"/>
      <c r="AQ19" s="24">
        <f t="shared" si="23"/>
        <v>406825.2</v>
      </c>
      <c r="AR19" s="24">
        <f t="shared" si="24"/>
        <v>406825.2</v>
      </c>
      <c r="AS19" s="25">
        <v>0</v>
      </c>
      <c r="AT19" s="24">
        <v>0</v>
      </c>
      <c r="AU19" s="25">
        <v>0</v>
      </c>
      <c r="AV19" s="24">
        <v>0</v>
      </c>
      <c r="AW19" s="25">
        <v>0</v>
      </c>
      <c r="AX19" s="24">
        <v>406825.2</v>
      </c>
      <c r="AY19" s="25"/>
      <c r="AZ19" s="24"/>
      <c r="BA19" s="25"/>
      <c r="BB19" s="26"/>
      <c r="BC19" s="25"/>
      <c r="BD19" s="24"/>
      <c r="BE19" s="25"/>
      <c r="BF19" s="26"/>
      <c r="BG19" s="25">
        <v>0</v>
      </c>
      <c r="BH19" s="24"/>
      <c r="BI19" s="24">
        <f t="shared" si="25"/>
        <v>0</v>
      </c>
      <c r="BJ19" s="24">
        <f t="shared" si="26"/>
        <v>0</v>
      </c>
      <c r="BK19" s="25">
        <v>0</v>
      </c>
      <c r="BL19" s="24">
        <v>0</v>
      </c>
      <c r="BM19" s="25">
        <v>0</v>
      </c>
      <c r="BN19" s="24">
        <v>0</v>
      </c>
      <c r="BO19" s="25">
        <v>0</v>
      </c>
      <c r="BP19" s="24"/>
      <c r="BQ19" s="25"/>
      <c r="BR19" s="24"/>
      <c r="BS19" s="25"/>
      <c r="BT19" s="26"/>
      <c r="BU19" s="25"/>
      <c r="BV19" s="24"/>
      <c r="BW19" s="25"/>
      <c r="BX19" s="26"/>
      <c r="BY19" s="25">
        <v>0</v>
      </c>
      <c r="BZ19" s="24"/>
      <c r="CA19" s="24">
        <f t="shared" si="27"/>
        <v>0</v>
      </c>
      <c r="CB19" s="24">
        <f t="shared" si="28"/>
        <v>0</v>
      </c>
      <c r="CC19" s="25">
        <v>0</v>
      </c>
      <c r="CD19" s="24">
        <v>0</v>
      </c>
      <c r="CE19" s="25">
        <v>0</v>
      </c>
      <c r="CF19" s="24">
        <v>0</v>
      </c>
      <c r="CG19" s="25">
        <v>0</v>
      </c>
      <c r="CH19" s="24"/>
      <c r="CI19" s="25"/>
      <c r="CJ19" s="24"/>
      <c r="CK19" s="25"/>
      <c r="CL19" s="26"/>
      <c r="CM19" s="25"/>
      <c r="CN19" s="24"/>
      <c r="CO19" s="25"/>
      <c r="CP19" s="26"/>
      <c r="CQ19" s="25">
        <v>0</v>
      </c>
      <c r="CR19" s="24"/>
    </row>
    <row r="20" spans="1:96" ht="15" customHeight="1" x14ac:dyDescent="0.25">
      <c r="A20" s="6"/>
      <c r="B20" s="5" t="s">
        <v>174</v>
      </c>
      <c r="C20" s="28">
        <v>330106</v>
      </c>
      <c r="D20" s="29" t="s">
        <v>124</v>
      </c>
      <c r="E20" s="29" t="s">
        <v>123</v>
      </c>
      <c r="F20" s="31" t="s">
        <v>125</v>
      </c>
      <c r="G20" s="24">
        <f t="shared" si="19"/>
        <v>0</v>
      </c>
      <c r="H20" s="24">
        <f t="shared" si="29"/>
        <v>0</v>
      </c>
      <c r="I20" s="25">
        <f t="shared" si="20"/>
        <v>0</v>
      </c>
      <c r="J20" s="24">
        <f t="shared" si="9"/>
        <v>0</v>
      </c>
      <c r="K20" s="25">
        <f t="shared" si="9"/>
        <v>0</v>
      </c>
      <c r="L20" s="24">
        <f t="shared" si="9"/>
        <v>0</v>
      </c>
      <c r="M20" s="25">
        <f t="shared" si="9"/>
        <v>0</v>
      </c>
      <c r="N20" s="24">
        <f t="shared" si="9"/>
        <v>0</v>
      </c>
      <c r="O20" s="25">
        <f t="shared" si="9"/>
        <v>0</v>
      </c>
      <c r="P20" s="24">
        <f t="shared" si="9"/>
        <v>0</v>
      </c>
      <c r="Q20" s="25">
        <f t="shared" si="9"/>
        <v>0</v>
      </c>
      <c r="R20" s="24">
        <f t="shared" si="9"/>
        <v>0</v>
      </c>
      <c r="S20" s="25">
        <f t="shared" si="9"/>
        <v>0</v>
      </c>
      <c r="T20" s="24">
        <f t="shared" si="9"/>
        <v>0</v>
      </c>
      <c r="U20" s="25">
        <f t="shared" si="9"/>
        <v>0</v>
      </c>
      <c r="V20" s="24">
        <f t="shared" si="9"/>
        <v>0</v>
      </c>
      <c r="W20" s="25">
        <f t="shared" si="9"/>
        <v>0</v>
      </c>
      <c r="X20" s="24">
        <f t="shared" si="9"/>
        <v>0</v>
      </c>
      <c r="Y20" s="24">
        <f t="shared" si="21"/>
        <v>0</v>
      </c>
      <c r="Z20" s="24">
        <f t="shared" si="22"/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/>
      <c r="AJ20" s="26"/>
      <c r="AK20" s="25">
        <v>0</v>
      </c>
      <c r="AL20" s="24">
        <v>0</v>
      </c>
      <c r="AM20" s="25">
        <v>0</v>
      </c>
      <c r="AN20" s="26">
        <v>0</v>
      </c>
      <c r="AO20" s="25">
        <v>0</v>
      </c>
      <c r="AP20" s="24"/>
      <c r="AQ20" s="24">
        <f t="shared" si="23"/>
        <v>0</v>
      </c>
      <c r="AR20" s="24">
        <f t="shared" si="24"/>
        <v>0</v>
      </c>
      <c r="AS20" s="25">
        <v>0</v>
      </c>
      <c r="AT20" s="24">
        <v>0</v>
      </c>
      <c r="AU20" s="25">
        <v>0</v>
      </c>
      <c r="AV20" s="24">
        <v>0</v>
      </c>
      <c r="AW20" s="25">
        <v>0</v>
      </c>
      <c r="AX20" s="24">
        <v>0</v>
      </c>
      <c r="AY20" s="25">
        <v>0</v>
      </c>
      <c r="AZ20" s="24">
        <v>0</v>
      </c>
      <c r="BA20" s="25">
        <v>0</v>
      </c>
      <c r="BB20" s="26">
        <v>0</v>
      </c>
      <c r="BC20" s="25">
        <v>0</v>
      </c>
      <c r="BD20" s="24">
        <v>0</v>
      </c>
      <c r="BE20" s="25">
        <v>0</v>
      </c>
      <c r="BF20" s="26">
        <v>0</v>
      </c>
      <c r="BG20" s="25">
        <v>0</v>
      </c>
      <c r="BH20" s="24"/>
      <c r="BI20" s="24">
        <f t="shared" si="25"/>
        <v>0</v>
      </c>
      <c r="BJ20" s="24">
        <f t="shared" si="26"/>
        <v>0</v>
      </c>
      <c r="BK20" s="25">
        <v>0</v>
      </c>
      <c r="BL20" s="24">
        <v>0</v>
      </c>
      <c r="BM20" s="25">
        <v>0</v>
      </c>
      <c r="BN20" s="24">
        <v>0</v>
      </c>
      <c r="BO20" s="25">
        <v>0</v>
      </c>
      <c r="BP20" s="24">
        <v>0</v>
      </c>
      <c r="BQ20" s="25">
        <v>0</v>
      </c>
      <c r="BR20" s="24">
        <v>0</v>
      </c>
      <c r="BS20" s="25">
        <v>0</v>
      </c>
      <c r="BT20" s="26">
        <v>0</v>
      </c>
      <c r="BU20" s="25">
        <v>0</v>
      </c>
      <c r="BV20" s="24">
        <v>0</v>
      </c>
      <c r="BW20" s="25">
        <v>0</v>
      </c>
      <c r="BX20" s="26">
        <v>0</v>
      </c>
      <c r="BY20" s="25">
        <v>0</v>
      </c>
      <c r="BZ20" s="24"/>
      <c r="CA20" s="24">
        <f t="shared" si="27"/>
        <v>0</v>
      </c>
      <c r="CB20" s="24">
        <f t="shared" si="28"/>
        <v>0</v>
      </c>
      <c r="CC20" s="25">
        <v>0</v>
      </c>
      <c r="CD20" s="24">
        <v>0</v>
      </c>
      <c r="CE20" s="25">
        <v>0</v>
      </c>
      <c r="CF20" s="24">
        <v>0</v>
      </c>
      <c r="CG20" s="25">
        <v>0</v>
      </c>
      <c r="CH20" s="24">
        <v>0</v>
      </c>
      <c r="CI20" s="25">
        <v>0</v>
      </c>
      <c r="CJ20" s="24">
        <v>0</v>
      </c>
      <c r="CK20" s="25">
        <v>0</v>
      </c>
      <c r="CL20" s="26">
        <v>0</v>
      </c>
      <c r="CM20" s="25">
        <v>0</v>
      </c>
      <c r="CN20" s="24">
        <v>0</v>
      </c>
      <c r="CO20" s="25">
        <v>0</v>
      </c>
      <c r="CP20" s="26">
        <v>0</v>
      </c>
      <c r="CQ20" s="25">
        <v>0</v>
      </c>
      <c r="CR20" s="24"/>
    </row>
    <row r="21" spans="1:96" ht="15" customHeight="1" x14ac:dyDescent="0.25">
      <c r="A21" s="6" t="s">
        <v>175</v>
      </c>
      <c r="B21" s="8" t="s">
        <v>176</v>
      </c>
      <c r="C21" s="28">
        <v>330287</v>
      </c>
      <c r="D21" s="29" t="s">
        <v>124</v>
      </c>
      <c r="E21" s="29" t="s">
        <v>123</v>
      </c>
      <c r="F21" s="31" t="s">
        <v>125</v>
      </c>
      <c r="G21" s="24">
        <f t="shared" si="19"/>
        <v>46834504.25</v>
      </c>
      <c r="H21" s="24">
        <f t="shared" si="29"/>
        <v>20083675.77</v>
      </c>
      <c r="I21" s="25">
        <f t="shared" si="20"/>
        <v>9400</v>
      </c>
      <c r="J21" s="24">
        <f t="shared" si="9"/>
        <v>7855957.2300000004</v>
      </c>
      <c r="K21" s="25">
        <f t="shared" si="9"/>
        <v>2848</v>
      </c>
      <c r="L21" s="24">
        <f t="shared" si="9"/>
        <v>1878990.25</v>
      </c>
      <c r="M21" s="25">
        <f t="shared" si="9"/>
        <v>11934</v>
      </c>
      <c r="N21" s="24">
        <f t="shared" si="9"/>
        <v>10348728.289999999</v>
      </c>
      <c r="O21" s="25">
        <f t="shared" si="9"/>
        <v>420</v>
      </c>
      <c r="P21" s="24">
        <f t="shared" si="9"/>
        <v>8266634.9199999999</v>
      </c>
      <c r="Q21" s="25">
        <f t="shared" si="9"/>
        <v>702</v>
      </c>
      <c r="R21" s="24">
        <f t="shared" si="9"/>
        <v>18484193.559999999</v>
      </c>
      <c r="S21" s="25">
        <f t="shared" si="9"/>
        <v>0</v>
      </c>
      <c r="T21" s="24">
        <f t="shared" si="9"/>
        <v>0</v>
      </c>
      <c r="U21" s="25">
        <f t="shared" si="9"/>
        <v>8</v>
      </c>
      <c r="V21" s="24">
        <f t="shared" si="9"/>
        <v>1109168.8999999999</v>
      </c>
      <c r="W21" s="25">
        <f t="shared" si="9"/>
        <v>0</v>
      </c>
      <c r="X21" s="24">
        <f t="shared" si="9"/>
        <v>0</v>
      </c>
      <c r="Y21" s="24">
        <f t="shared" si="21"/>
        <v>14940518.16</v>
      </c>
      <c r="Z21" s="24">
        <f t="shared" si="22"/>
        <v>5374920.1500000004</v>
      </c>
      <c r="AA21" s="25">
        <v>2820</v>
      </c>
      <c r="AB21" s="24">
        <v>2025194.05</v>
      </c>
      <c r="AC21" s="25">
        <v>854</v>
      </c>
      <c r="AD21" s="24">
        <v>563697.07999999996</v>
      </c>
      <c r="AE21" s="25">
        <v>3580</v>
      </c>
      <c r="AF21" s="24">
        <v>2786029.02</v>
      </c>
      <c r="AG21" s="25">
        <v>126</v>
      </c>
      <c r="AH21" s="24">
        <v>2479990.48</v>
      </c>
      <c r="AI21" s="25">
        <v>211</v>
      </c>
      <c r="AJ21" s="26">
        <v>7085607.5300000003</v>
      </c>
      <c r="AK21" s="25">
        <v>0</v>
      </c>
      <c r="AL21" s="24">
        <v>0</v>
      </c>
      <c r="AM21" s="25">
        <v>2</v>
      </c>
      <c r="AN21" s="26">
        <v>332750.67</v>
      </c>
      <c r="AO21" s="25">
        <v>0</v>
      </c>
      <c r="AP21" s="24"/>
      <c r="AQ21" s="24">
        <f t="shared" si="23"/>
        <v>10017083.42</v>
      </c>
      <c r="AR21" s="24">
        <f t="shared" si="24"/>
        <v>4666917.7300000004</v>
      </c>
      <c r="AS21" s="25">
        <v>1880</v>
      </c>
      <c r="AT21" s="24">
        <v>1902784.56</v>
      </c>
      <c r="AU21" s="25">
        <v>570</v>
      </c>
      <c r="AV21" s="24">
        <v>375798.05</v>
      </c>
      <c r="AW21" s="25">
        <v>2387</v>
      </c>
      <c r="AX21" s="24">
        <v>2388335.12</v>
      </c>
      <c r="AY21" s="25">
        <v>84</v>
      </c>
      <c r="AZ21" s="24">
        <v>1653326.98</v>
      </c>
      <c r="BA21" s="25">
        <v>140</v>
      </c>
      <c r="BB21" s="26">
        <v>3696838.71</v>
      </c>
      <c r="BC21" s="25">
        <v>0</v>
      </c>
      <c r="BD21" s="24">
        <v>0</v>
      </c>
      <c r="BE21" s="25">
        <v>2</v>
      </c>
      <c r="BF21" s="26">
        <v>221833.78</v>
      </c>
      <c r="BG21" s="25">
        <v>0</v>
      </c>
      <c r="BH21" s="24"/>
      <c r="BI21" s="24">
        <f t="shared" si="25"/>
        <v>10017083.42</v>
      </c>
      <c r="BJ21" s="24">
        <f t="shared" si="26"/>
        <v>4666917.7300000004</v>
      </c>
      <c r="BK21" s="25">
        <v>1880</v>
      </c>
      <c r="BL21" s="24">
        <v>1902784.56</v>
      </c>
      <c r="BM21" s="25">
        <v>570</v>
      </c>
      <c r="BN21" s="24">
        <v>375798.05</v>
      </c>
      <c r="BO21" s="25">
        <v>2387</v>
      </c>
      <c r="BP21" s="24">
        <v>2388335.12</v>
      </c>
      <c r="BQ21" s="25">
        <v>84</v>
      </c>
      <c r="BR21" s="24">
        <v>1653326.98</v>
      </c>
      <c r="BS21" s="25">
        <v>140</v>
      </c>
      <c r="BT21" s="26">
        <v>3696838.71</v>
      </c>
      <c r="BU21" s="25">
        <v>0</v>
      </c>
      <c r="BV21" s="24">
        <v>0</v>
      </c>
      <c r="BW21" s="25">
        <v>2</v>
      </c>
      <c r="BX21" s="26">
        <v>221833.78</v>
      </c>
      <c r="BY21" s="25">
        <v>0</v>
      </c>
      <c r="BZ21" s="24"/>
      <c r="CA21" s="24">
        <f t="shared" si="27"/>
        <v>11859819.25</v>
      </c>
      <c r="CB21" s="24">
        <f t="shared" si="28"/>
        <v>5374920.1600000001</v>
      </c>
      <c r="CC21" s="25">
        <v>2820</v>
      </c>
      <c r="CD21" s="24">
        <v>2025194.06</v>
      </c>
      <c r="CE21" s="25">
        <v>854</v>
      </c>
      <c r="CF21" s="24">
        <v>563697.06999999995</v>
      </c>
      <c r="CG21" s="25">
        <v>3580</v>
      </c>
      <c r="CH21" s="24">
        <v>2786029.03</v>
      </c>
      <c r="CI21" s="25">
        <v>126</v>
      </c>
      <c r="CJ21" s="24">
        <v>2479990.48</v>
      </c>
      <c r="CK21" s="25">
        <v>211</v>
      </c>
      <c r="CL21" s="26">
        <v>4004908.61</v>
      </c>
      <c r="CM21" s="25">
        <v>0</v>
      </c>
      <c r="CN21" s="24">
        <v>0</v>
      </c>
      <c r="CO21" s="25">
        <v>2</v>
      </c>
      <c r="CP21" s="26">
        <v>332750.67</v>
      </c>
      <c r="CQ21" s="25">
        <v>0</v>
      </c>
      <c r="CR21" s="24"/>
    </row>
    <row r="22" spans="1:96" ht="15" customHeight="1" x14ac:dyDescent="0.25">
      <c r="A22" s="6" t="s">
        <v>177</v>
      </c>
      <c r="B22" s="8" t="s">
        <v>11</v>
      </c>
      <c r="C22" s="28">
        <v>330292</v>
      </c>
      <c r="D22" s="29" t="s">
        <v>124</v>
      </c>
      <c r="E22" s="29" t="s">
        <v>123</v>
      </c>
      <c r="F22" s="31" t="s">
        <v>125</v>
      </c>
      <c r="G22" s="24">
        <f t="shared" si="19"/>
        <v>43730611.200000003</v>
      </c>
      <c r="H22" s="24">
        <f t="shared" si="29"/>
        <v>1163971.8999999999</v>
      </c>
      <c r="I22" s="25">
        <f t="shared" si="20"/>
        <v>72</v>
      </c>
      <c r="J22" s="24">
        <f t="shared" si="9"/>
        <v>14295.6</v>
      </c>
      <c r="K22" s="25">
        <f t="shared" si="9"/>
        <v>1488</v>
      </c>
      <c r="L22" s="24">
        <f t="shared" si="9"/>
        <v>1000456.8</v>
      </c>
      <c r="M22" s="25">
        <f t="shared" si="9"/>
        <v>160</v>
      </c>
      <c r="N22" s="24">
        <f t="shared" si="9"/>
        <v>149219.5</v>
      </c>
      <c r="O22" s="25">
        <f t="shared" si="9"/>
        <v>0</v>
      </c>
      <c r="P22" s="24">
        <f t="shared" si="9"/>
        <v>0</v>
      </c>
      <c r="Q22" s="25">
        <f t="shared" si="9"/>
        <v>1076</v>
      </c>
      <c r="R22" s="24">
        <f t="shared" si="9"/>
        <v>42566639.299999997</v>
      </c>
      <c r="S22" s="25">
        <f t="shared" si="9"/>
        <v>0</v>
      </c>
      <c r="T22" s="24">
        <f t="shared" si="9"/>
        <v>0</v>
      </c>
      <c r="U22" s="25">
        <f t="shared" si="9"/>
        <v>17</v>
      </c>
      <c r="V22" s="24">
        <f t="shared" si="9"/>
        <v>3285986.37</v>
      </c>
      <c r="W22" s="25">
        <f t="shared" si="9"/>
        <v>0</v>
      </c>
      <c r="X22" s="24">
        <f t="shared" si="9"/>
        <v>0</v>
      </c>
      <c r="Y22" s="24">
        <f t="shared" si="21"/>
        <v>13119183.359999999</v>
      </c>
      <c r="Z22" s="24">
        <f t="shared" si="22"/>
        <v>349191.57</v>
      </c>
      <c r="AA22" s="25">
        <v>22</v>
      </c>
      <c r="AB22" s="24">
        <v>4288.68</v>
      </c>
      <c r="AC22" s="25">
        <v>446</v>
      </c>
      <c r="AD22" s="24">
        <v>300137.03999999998</v>
      </c>
      <c r="AE22" s="25">
        <v>48</v>
      </c>
      <c r="AF22" s="24">
        <v>44765.85</v>
      </c>
      <c r="AG22" s="25">
        <v>0</v>
      </c>
      <c r="AH22" s="24">
        <v>0</v>
      </c>
      <c r="AI22" s="25">
        <v>323</v>
      </c>
      <c r="AJ22" s="26">
        <v>12769991.789999999</v>
      </c>
      <c r="AK22" s="25">
        <v>0</v>
      </c>
      <c r="AL22" s="24">
        <v>0</v>
      </c>
      <c r="AM22" s="25">
        <v>5</v>
      </c>
      <c r="AN22" s="26">
        <v>985795.91</v>
      </c>
      <c r="AO22" s="25">
        <v>0</v>
      </c>
      <c r="AP22" s="24"/>
      <c r="AQ22" s="24">
        <f t="shared" si="23"/>
        <v>8746122.2400000002</v>
      </c>
      <c r="AR22" s="24">
        <f t="shared" si="24"/>
        <v>232794.38</v>
      </c>
      <c r="AS22" s="25">
        <v>14</v>
      </c>
      <c r="AT22" s="24">
        <v>2859.12</v>
      </c>
      <c r="AU22" s="25">
        <v>298</v>
      </c>
      <c r="AV22" s="24">
        <v>200091.36</v>
      </c>
      <c r="AW22" s="25">
        <v>32</v>
      </c>
      <c r="AX22" s="24">
        <v>29843.9</v>
      </c>
      <c r="AY22" s="25">
        <v>0</v>
      </c>
      <c r="AZ22" s="24">
        <v>0</v>
      </c>
      <c r="BA22" s="25">
        <v>215</v>
      </c>
      <c r="BB22" s="26">
        <v>8513327.8599999994</v>
      </c>
      <c r="BC22" s="25">
        <v>0</v>
      </c>
      <c r="BD22" s="24">
        <v>0</v>
      </c>
      <c r="BE22" s="25">
        <v>3</v>
      </c>
      <c r="BF22" s="26">
        <v>657197.27</v>
      </c>
      <c r="BG22" s="25">
        <v>0</v>
      </c>
      <c r="BH22" s="24"/>
      <c r="BI22" s="24">
        <f t="shared" si="25"/>
        <v>8746122.2400000002</v>
      </c>
      <c r="BJ22" s="24">
        <f t="shared" si="26"/>
        <v>232794.38</v>
      </c>
      <c r="BK22" s="25">
        <v>14</v>
      </c>
      <c r="BL22" s="24">
        <v>2859.12</v>
      </c>
      <c r="BM22" s="25">
        <v>298</v>
      </c>
      <c r="BN22" s="24">
        <v>200091.36</v>
      </c>
      <c r="BO22" s="25">
        <v>32</v>
      </c>
      <c r="BP22" s="24">
        <v>29843.9</v>
      </c>
      <c r="BQ22" s="25">
        <v>0</v>
      </c>
      <c r="BR22" s="24">
        <v>0</v>
      </c>
      <c r="BS22" s="25">
        <v>215</v>
      </c>
      <c r="BT22" s="26">
        <v>8513327.8599999994</v>
      </c>
      <c r="BU22" s="25">
        <v>0</v>
      </c>
      <c r="BV22" s="24">
        <v>0</v>
      </c>
      <c r="BW22" s="25">
        <v>3</v>
      </c>
      <c r="BX22" s="26">
        <v>657197.27</v>
      </c>
      <c r="BY22" s="25">
        <v>0</v>
      </c>
      <c r="BZ22" s="24"/>
      <c r="CA22" s="24">
        <f t="shared" si="27"/>
        <v>13119183.359999999</v>
      </c>
      <c r="CB22" s="24">
        <f t="shared" si="28"/>
        <v>349191.57</v>
      </c>
      <c r="CC22" s="25">
        <v>22</v>
      </c>
      <c r="CD22" s="24">
        <v>4288.68</v>
      </c>
      <c r="CE22" s="25">
        <v>446</v>
      </c>
      <c r="CF22" s="24">
        <v>300137.03999999998</v>
      </c>
      <c r="CG22" s="25">
        <v>48</v>
      </c>
      <c r="CH22" s="24">
        <v>44765.85</v>
      </c>
      <c r="CI22" s="25">
        <v>0</v>
      </c>
      <c r="CJ22" s="24">
        <v>0</v>
      </c>
      <c r="CK22" s="25">
        <v>323</v>
      </c>
      <c r="CL22" s="26">
        <v>12769991.789999999</v>
      </c>
      <c r="CM22" s="25">
        <v>0</v>
      </c>
      <c r="CN22" s="24">
        <v>0</v>
      </c>
      <c r="CO22" s="25">
        <v>6</v>
      </c>
      <c r="CP22" s="26">
        <v>985795.92</v>
      </c>
      <c r="CQ22" s="25">
        <v>0</v>
      </c>
      <c r="CR22" s="24"/>
    </row>
    <row r="23" spans="1:96" ht="15" customHeight="1" x14ac:dyDescent="0.25">
      <c r="A23" s="6" t="s">
        <v>178</v>
      </c>
      <c r="B23" s="8" t="s">
        <v>179</v>
      </c>
      <c r="C23" s="28">
        <v>330104</v>
      </c>
      <c r="D23" s="29" t="s">
        <v>124</v>
      </c>
      <c r="E23" s="29" t="s">
        <v>123</v>
      </c>
      <c r="F23" s="31" t="s">
        <v>125</v>
      </c>
      <c r="G23" s="24">
        <f t="shared" si="19"/>
        <v>18726883.07</v>
      </c>
      <c r="H23" s="24">
        <f t="shared" si="29"/>
        <v>2624373.65</v>
      </c>
      <c r="I23" s="25">
        <f t="shared" si="20"/>
        <v>1258</v>
      </c>
      <c r="J23" s="24">
        <f t="shared" si="9"/>
        <v>330353.81</v>
      </c>
      <c r="K23" s="25">
        <f t="shared" si="9"/>
        <v>0</v>
      </c>
      <c r="L23" s="24">
        <f t="shared" si="9"/>
        <v>0</v>
      </c>
      <c r="M23" s="25">
        <f t="shared" si="9"/>
        <v>1703</v>
      </c>
      <c r="N23" s="24">
        <f t="shared" si="9"/>
        <v>2294019.84</v>
      </c>
      <c r="O23" s="25">
        <f t="shared" si="9"/>
        <v>60</v>
      </c>
      <c r="P23" s="24">
        <f t="shared" si="9"/>
        <v>597816.32999999996</v>
      </c>
      <c r="Q23" s="25">
        <f t="shared" si="9"/>
        <v>512</v>
      </c>
      <c r="R23" s="24">
        <f t="shared" si="9"/>
        <v>15504693.09</v>
      </c>
      <c r="S23" s="25">
        <f t="shared" si="9"/>
        <v>0</v>
      </c>
      <c r="T23" s="24">
        <f t="shared" si="9"/>
        <v>0</v>
      </c>
      <c r="U23" s="25">
        <f t="shared" si="9"/>
        <v>0</v>
      </c>
      <c r="V23" s="24">
        <f t="shared" si="9"/>
        <v>0</v>
      </c>
      <c r="W23" s="25">
        <f t="shared" si="9"/>
        <v>0</v>
      </c>
      <c r="X23" s="24">
        <f t="shared" si="9"/>
        <v>0</v>
      </c>
      <c r="Y23" s="24">
        <f t="shared" si="21"/>
        <v>5618064.9199999999</v>
      </c>
      <c r="Z23" s="24">
        <f t="shared" si="22"/>
        <v>787312.09</v>
      </c>
      <c r="AA23" s="25">
        <v>377</v>
      </c>
      <c r="AB23" s="24">
        <v>99106.14</v>
      </c>
      <c r="AC23" s="25">
        <v>0</v>
      </c>
      <c r="AD23" s="24">
        <v>0</v>
      </c>
      <c r="AE23" s="25">
        <v>511</v>
      </c>
      <c r="AF23" s="24">
        <v>688205.95</v>
      </c>
      <c r="AG23" s="25">
        <v>18</v>
      </c>
      <c r="AH23" s="24">
        <v>179344.9</v>
      </c>
      <c r="AI23" s="25">
        <v>154</v>
      </c>
      <c r="AJ23" s="26">
        <v>4651407.93</v>
      </c>
      <c r="AK23" s="25">
        <v>0</v>
      </c>
      <c r="AL23" s="24">
        <v>0</v>
      </c>
      <c r="AM23" s="25">
        <v>0</v>
      </c>
      <c r="AN23" s="26">
        <v>0</v>
      </c>
      <c r="AO23" s="25">
        <v>0</v>
      </c>
      <c r="AP23" s="24"/>
      <c r="AQ23" s="24">
        <f t="shared" si="23"/>
        <v>3745376.62</v>
      </c>
      <c r="AR23" s="24">
        <f t="shared" si="24"/>
        <v>524874.73</v>
      </c>
      <c r="AS23" s="25">
        <v>252</v>
      </c>
      <c r="AT23" s="24">
        <v>66070.759999999995</v>
      </c>
      <c r="AU23" s="25">
        <v>0</v>
      </c>
      <c r="AV23" s="24">
        <v>0</v>
      </c>
      <c r="AW23" s="25">
        <v>341</v>
      </c>
      <c r="AX23" s="24">
        <v>458803.97</v>
      </c>
      <c r="AY23" s="25">
        <v>12</v>
      </c>
      <c r="AZ23" s="24">
        <v>119563.27</v>
      </c>
      <c r="BA23" s="25">
        <v>102</v>
      </c>
      <c r="BB23" s="26">
        <v>3100938.62</v>
      </c>
      <c r="BC23" s="25">
        <v>0</v>
      </c>
      <c r="BD23" s="24">
        <v>0</v>
      </c>
      <c r="BE23" s="25">
        <v>0</v>
      </c>
      <c r="BF23" s="26">
        <v>0</v>
      </c>
      <c r="BG23" s="25">
        <v>0</v>
      </c>
      <c r="BH23" s="24"/>
      <c r="BI23" s="24">
        <f t="shared" si="25"/>
        <v>3745376.62</v>
      </c>
      <c r="BJ23" s="24">
        <f t="shared" si="26"/>
        <v>524874.73</v>
      </c>
      <c r="BK23" s="25">
        <v>252</v>
      </c>
      <c r="BL23" s="24">
        <v>66070.759999999995</v>
      </c>
      <c r="BM23" s="25">
        <v>0</v>
      </c>
      <c r="BN23" s="24">
        <v>0</v>
      </c>
      <c r="BO23" s="25">
        <v>341</v>
      </c>
      <c r="BP23" s="24">
        <v>458803.97</v>
      </c>
      <c r="BQ23" s="25">
        <v>12</v>
      </c>
      <c r="BR23" s="24">
        <v>119563.27</v>
      </c>
      <c r="BS23" s="25">
        <v>102</v>
      </c>
      <c r="BT23" s="26">
        <v>3100938.62</v>
      </c>
      <c r="BU23" s="25">
        <v>0</v>
      </c>
      <c r="BV23" s="24">
        <v>0</v>
      </c>
      <c r="BW23" s="25">
        <v>0</v>
      </c>
      <c r="BX23" s="26">
        <v>0</v>
      </c>
      <c r="BY23" s="25">
        <v>0</v>
      </c>
      <c r="BZ23" s="24"/>
      <c r="CA23" s="24">
        <f t="shared" si="27"/>
        <v>5618064.9100000001</v>
      </c>
      <c r="CB23" s="24">
        <f t="shared" si="28"/>
        <v>787312.1</v>
      </c>
      <c r="CC23" s="25">
        <v>377</v>
      </c>
      <c r="CD23" s="24">
        <v>99106.15</v>
      </c>
      <c r="CE23" s="25">
        <v>0</v>
      </c>
      <c r="CF23" s="24">
        <v>0</v>
      </c>
      <c r="CG23" s="25">
        <v>510</v>
      </c>
      <c r="CH23" s="24">
        <v>688205.95</v>
      </c>
      <c r="CI23" s="25">
        <v>18</v>
      </c>
      <c r="CJ23" s="24">
        <v>179344.89</v>
      </c>
      <c r="CK23" s="25">
        <v>154</v>
      </c>
      <c r="CL23" s="26">
        <v>4651407.92</v>
      </c>
      <c r="CM23" s="25">
        <v>0</v>
      </c>
      <c r="CN23" s="24">
        <v>0</v>
      </c>
      <c r="CO23" s="25">
        <v>0</v>
      </c>
      <c r="CP23" s="26">
        <v>0</v>
      </c>
      <c r="CQ23" s="25">
        <v>0</v>
      </c>
      <c r="CR23" s="24"/>
    </row>
    <row r="24" spans="1:96" ht="15" customHeight="1" x14ac:dyDescent="0.25">
      <c r="A24" s="6" t="s">
        <v>180</v>
      </c>
      <c r="B24" s="8" t="s">
        <v>181</v>
      </c>
      <c r="C24" s="28">
        <v>330109</v>
      </c>
      <c r="D24" s="29" t="s">
        <v>124</v>
      </c>
      <c r="E24" s="29" t="s">
        <v>123</v>
      </c>
      <c r="F24" s="31" t="s">
        <v>125</v>
      </c>
      <c r="G24" s="24">
        <f t="shared" si="19"/>
        <v>21564919.129999999</v>
      </c>
      <c r="H24" s="24">
        <f t="shared" si="29"/>
        <v>11464683.779999999</v>
      </c>
      <c r="I24" s="25">
        <f t="shared" si="20"/>
        <v>10785</v>
      </c>
      <c r="J24" s="24">
        <f t="shared" si="9"/>
        <v>4370011.62</v>
      </c>
      <c r="K24" s="25">
        <f t="shared" si="9"/>
        <v>1617</v>
      </c>
      <c r="L24" s="24">
        <f t="shared" si="9"/>
        <v>985271.08</v>
      </c>
      <c r="M24" s="25">
        <f t="shared" si="9"/>
        <v>7259</v>
      </c>
      <c r="N24" s="24">
        <f t="shared" si="9"/>
        <v>6109401.0800000001</v>
      </c>
      <c r="O24" s="25">
        <f t="shared" si="9"/>
        <v>142</v>
      </c>
      <c r="P24" s="24">
        <f t="shared" si="9"/>
        <v>1409909.73</v>
      </c>
      <c r="Q24" s="25">
        <f t="shared" si="9"/>
        <v>483</v>
      </c>
      <c r="R24" s="24">
        <f t="shared" si="9"/>
        <v>8690325.6199999992</v>
      </c>
      <c r="S24" s="25">
        <f t="shared" si="9"/>
        <v>0</v>
      </c>
      <c r="T24" s="24">
        <f t="shared" si="9"/>
        <v>0</v>
      </c>
      <c r="U24" s="25">
        <f t="shared" si="9"/>
        <v>1</v>
      </c>
      <c r="V24" s="24">
        <f t="shared" si="9"/>
        <v>86085.57</v>
      </c>
      <c r="W24" s="25">
        <f t="shared" si="9"/>
        <v>0</v>
      </c>
      <c r="X24" s="24">
        <f t="shared" si="9"/>
        <v>0</v>
      </c>
      <c r="Y24" s="24">
        <f t="shared" si="21"/>
        <v>6682398.7300000004</v>
      </c>
      <c r="Z24" s="24">
        <f t="shared" si="22"/>
        <v>3052328.12</v>
      </c>
      <c r="AA24" s="25">
        <v>3236</v>
      </c>
      <c r="AB24" s="24">
        <v>1113594.21</v>
      </c>
      <c r="AC24" s="25">
        <v>485</v>
      </c>
      <c r="AD24" s="24">
        <v>295581.32</v>
      </c>
      <c r="AE24" s="25">
        <v>2178</v>
      </c>
      <c r="AF24" s="24">
        <v>1643152.59</v>
      </c>
      <c r="AG24" s="25">
        <v>43</v>
      </c>
      <c r="AH24" s="24">
        <v>422972.92</v>
      </c>
      <c r="AI24" s="25">
        <v>145</v>
      </c>
      <c r="AJ24" s="26">
        <v>3207097.69</v>
      </c>
      <c r="AK24" s="25">
        <v>0</v>
      </c>
      <c r="AL24" s="24">
        <v>0</v>
      </c>
      <c r="AM24" s="25">
        <v>1</v>
      </c>
      <c r="AN24" s="26">
        <v>86085.57</v>
      </c>
      <c r="AO24" s="25">
        <v>0</v>
      </c>
      <c r="AP24" s="24"/>
      <c r="AQ24" s="24">
        <f t="shared" si="23"/>
        <v>4700060.84</v>
      </c>
      <c r="AR24" s="24">
        <f t="shared" si="24"/>
        <v>2680013.77</v>
      </c>
      <c r="AS24" s="25">
        <v>2157</v>
      </c>
      <c r="AT24" s="24">
        <v>1071411.6000000001</v>
      </c>
      <c r="AU24" s="25">
        <v>323</v>
      </c>
      <c r="AV24" s="24">
        <v>197054.22</v>
      </c>
      <c r="AW24" s="25">
        <v>1452</v>
      </c>
      <c r="AX24" s="24">
        <v>1411547.95</v>
      </c>
      <c r="AY24" s="25">
        <v>28</v>
      </c>
      <c r="AZ24" s="24">
        <v>281981.95</v>
      </c>
      <c r="BA24" s="25">
        <v>97</v>
      </c>
      <c r="BB24" s="26">
        <v>1738065.12</v>
      </c>
      <c r="BC24" s="25">
        <v>0</v>
      </c>
      <c r="BD24" s="24">
        <v>0</v>
      </c>
      <c r="BE24" s="25">
        <v>0</v>
      </c>
      <c r="BF24" s="26"/>
      <c r="BG24" s="25">
        <v>0</v>
      </c>
      <c r="BH24" s="24"/>
      <c r="BI24" s="24">
        <f t="shared" si="25"/>
        <v>4700060.84</v>
      </c>
      <c r="BJ24" s="24">
        <f t="shared" si="26"/>
        <v>2680013.77</v>
      </c>
      <c r="BK24" s="25">
        <v>2157</v>
      </c>
      <c r="BL24" s="24">
        <v>1071411.6000000001</v>
      </c>
      <c r="BM24" s="25">
        <v>323</v>
      </c>
      <c r="BN24" s="24">
        <v>197054.22</v>
      </c>
      <c r="BO24" s="25">
        <v>1452</v>
      </c>
      <c r="BP24" s="24">
        <v>1411547.95</v>
      </c>
      <c r="BQ24" s="25">
        <v>28</v>
      </c>
      <c r="BR24" s="24">
        <v>281981.95</v>
      </c>
      <c r="BS24" s="25">
        <v>97</v>
      </c>
      <c r="BT24" s="26">
        <v>1738065.12</v>
      </c>
      <c r="BU24" s="25">
        <v>0</v>
      </c>
      <c r="BV24" s="24">
        <v>0</v>
      </c>
      <c r="BW24" s="25">
        <v>0</v>
      </c>
      <c r="BX24" s="26">
        <v>0</v>
      </c>
      <c r="BY24" s="25">
        <v>0</v>
      </c>
      <c r="BZ24" s="24"/>
      <c r="CA24" s="24">
        <f t="shared" si="27"/>
        <v>5482398.7199999997</v>
      </c>
      <c r="CB24" s="24">
        <f t="shared" si="28"/>
        <v>3052328.12</v>
      </c>
      <c r="CC24" s="25">
        <v>3235</v>
      </c>
      <c r="CD24" s="24">
        <v>1113594.21</v>
      </c>
      <c r="CE24" s="25">
        <v>486</v>
      </c>
      <c r="CF24" s="24">
        <v>295581.32</v>
      </c>
      <c r="CG24" s="25">
        <v>2177</v>
      </c>
      <c r="CH24" s="24">
        <v>1643152.59</v>
      </c>
      <c r="CI24" s="25">
        <v>43</v>
      </c>
      <c r="CJ24" s="24">
        <v>422972.91</v>
      </c>
      <c r="CK24" s="25">
        <v>144</v>
      </c>
      <c r="CL24" s="26">
        <v>2007097.69</v>
      </c>
      <c r="CM24" s="25">
        <v>0</v>
      </c>
      <c r="CN24" s="24">
        <v>0</v>
      </c>
      <c r="CO24" s="25">
        <v>0</v>
      </c>
      <c r="CP24" s="26">
        <v>0</v>
      </c>
      <c r="CQ24" s="25">
        <v>0</v>
      </c>
      <c r="CR24" s="24"/>
    </row>
    <row r="25" spans="1:96" ht="15" customHeight="1" x14ac:dyDescent="0.25">
      <c r="A25" s="6" t="s">
        <v>182</v>
      </c>
      <c r="B25" s="8" t="s">
        <v>183</v>
      </c>
      <c r="C25" s="28">
        <v>330099</v>
      </c>
      <c r="D25" s="29" t="s">
        <v>124</v>
      </c>
      <c r="E25" s="29" t="s">
        <v>123</v>
      </c>
      <c r="F25" s="31" t="s">
        <v>125</v>
      </c>
      <c r="G25" s="24">
        <f t="shared" si="19"/>
        <v>50049448.079999998</v>
      </c>
      <c r="H25" s="24">
        <f t="shared" si="29"/>
        <v>9436483.4600000009</v>
      </c>
      <c r="I25" s="25">
        <f t="shared" si="20"/>
        <v>9578</v>
      </c>
      <c r="J25" s="24">
        <f t="shared" si="9"/>
        <v>3531490.34</v>
      </c>
      <c r="K25" s="25">
        <f t="shared" si="9"/>
        <v>1937</v>
      </c>
      <c r="L25" s="24">
        <f t="shared" si="9"/>
        <v>1287262.98</v>
      </c>
      <c r="M25" s="25">
        <f t="shared" si="9"/>
        <v>7113</v>
      </c>
      <c r="N25" s="24">
        <f t="shared" si="9"/>
        <v>4617730.1399999997</v>
      </c>
      <c r="O25" s="25">
        <f t="shared" si="9"/>
        <v>144</v>
      </c>
      <c r="P25" s="24">
        <f t="shared" si="9"/>
        <v>1463721.72</v>
      </c>
      <c r="Q25" s="25">
        <f t="shared" si="9"/>
        <v>629</v>
      </c>
      <c r="R25" s="24">
        <f t="shared" si="9"/>
        <v>39149242.899999999</v>
      </c>
      <c r="S25" s="25">
        <f t="shared" si="9"/>
        <v>0</v>
      </c>
      <c r="T25" s="24">
        <f t="shared" si="9"/>
        <v>0</v>
      </c>
      <c r="U25" s="25">
        <f t="shared" si="9"/>
        <v>99</v>
      </c>
      <c r="V25" s="24">
        <f t="shared" si="9"/>
        <v>16204556.66</v>
      </c>
      <c r="W25" s="25">
        <f t="shared" si="9"/>
        <v>0</v>
      </c>
      <c r="X25" s="24">
        <f t="shared" si="9"/>
        <v>0</v>
      </c>
      <c r="Y25" s="24">
        <f t="shared" si="21"/>
        <v>14689201.85</v>
      </c>
      <c r="Z25" s="24">
        <f t="shared" si="22"/>
        <v>2505312.46</v>
      </c>
      <c r="AA25" s="25">
        <v>2873</v>
      </c>
      <c r="AB25" s="24">
        <v>893374.49</v>
      </c>
      <c r="AC25" s="25">
        <v>581</v>
      </c>
      <c r="AD25" s="24">
        <v>386178.89</v>
      </c>
      <c r="AE25" s="25">
        <v>2134</v>
      </c>
      <c r="AF25" s="24">
        <v>1225759.08</v>
      </c>
      <c r="AG25" s="25">
        <v>43</v>
      </c>
      <c r="AH25" s="24">
        <v>439116.52</v>
      </c>
      <c r="AI25" s="25">
        <v>189</v>
      </c>
      <c r="AJ25" s="26">
        <v>11744772.869999999</v>
      </c>
      <c r="AK25" s="25">
        <v>0</v>
      </c>
      <c r="AL25" s="24">
        <v>0</v>
      </c>
      <c r="AM25" s="25">
        <v>30</v>
      </c>
      <c r="AN25" s="26">
        <v>4861367</v>
      </c>
      <c r="AO25" s="25">
        <v>0</v>
      </c>
      <c r="AP25" s="24"/>
      <c r="AQ25" s="24">
        <f t="shared" si="23"/>
        <v>10335522.189999999</v>
      </c>
      <c r="AR25" s="24">
        <f t="shared" si="24"/>
        <v>2212929.27</v>
      </c>
      <c r="AS25" s="25">
        <v>1916</v>
      </c>
      <c r="AT25" s="24">
        <v>872370.68</v>
      </c>
      <c r="AU25" s="25">
        <v>387</v>
      </c>
      <c r="AV25" s="24">
        <v>257452.6</v>
      </c>
      <c r="AW25" s="25">
        <v>1423</v>
      </c>
      <c r="AX25" s="24">
        <v>1083105.99</v>
      </c>
      <c r="AY25" s="25">
        <v>29</v>
      </c>
      <c r="AZ25" s="24">
        <v>292744.34000000003</v>
      </c>
      <c r="BA25" s="25">
        <v>126</v>
      </c>
      <c r="BB25" s="26">
        <v>7829848.5800000001</v>
      </c>
      <c r="BC25" s="25">
        <v>0</v>
      </c>
      <c r="BD25" s="24">
        <v>0</v>
      </c>
      <c r="BE25" s="25">
        <v>20</v>
      </c>
      <c r="BF25" s="26">
        <v>3240911.33</v>
      </c>
      <c r="BG25" s="25">
        <v>0</v>
      </c>
      <c r="BH25" s="24"/>
      <c r="BI25" s="24">
        <f t="shared" si="25"/>
        <v>10335522.189999999</v>
      </c>
      <c r="BJ25" s="24">
        <f t="shared" si="26"/>
        <v>2212929.27</v>
      </c>
      <c r="BK25" s="25">
        <v>1916</v>
      </c>
      <c r="BL25" s="24">
        <v>872370.68</v>
      </c>
      <c r="BM25" s="25">
        <v>387</v>
      </c>
      <c r="BN25" s="24">
        <v>257452.6</v>
      </c>
      <c r="BO25" s="25">
        <v>1423</v>
      </c>
      <c r="BP25" s="24">
        <v>1083105.99</v>
      </c>
      <c r="BQ25" s="25">
        <v>29</v>
      </c>
      <c r="BR25" s="24">
        <v>292744.34000000003</v>
      </c>
      <c r="BS25" s="25">
        <v>126</v>
      </c>
      <c r="BT25" s="26">
        <v>7829848.5800000001</v>
      </c>
      <c r="BU25" s="25">
        <v>0</v>
      </c>
      <c r="BV25" s="24">
        <v>0</v>
      </c>
      <c r="BW25" s="25">
        <v>20</v>
      </c>
      <c r="BX25" s="26">
        <v>3240911.33</v>
      </c>
      <c r="BY25" s="25">
        <v>0</v>
      </c>
      <c r="BZ25" s="24"/>
      <c r="CA25" s="24">
        <f t="shared" si="27"/>
        <v>14689201.85</v>
      </c>
      <c r="CB25" s="24">
        <f t="shared" si="28"/>
        <v>2505312.46</v>
      </c>
      <c r="CC25" s="25">
        <v>2873</v>
      </c>
      <c r="CD25" s="24">
        <v>893374.49</v>
      </c>
      <c r="CE25" s="25">
        <v>582</v>
      </c>
      <c r="CF25" s="24">
        <v>386178.89</v>
      </c>
      <c r="CG25" s="25">
        <v>2133</v>
      </c>
      <c r="CH25" s="24">
        <v>1225759.08</v>
      </c>
      <c r="CI25" s="25">
        <v>43</v>
      </c>
      <c r="CJ25" s="24">
        <v>439116.52</v>
      </c>
      <c r="CK25" s="25">
        <v>188</v>
      </c>
      <c r="CL25" s="26">
        <v>11744772.869999999</v>
      </c>
      <c r="CM25" s="25">
        <v>0</v>
      </c>
      <c r="CN25" s="24">
        <v>0</v>
      </c>
      <c r="CO25" s="25">
        <v>29</v>
      </c>
      <c r="CP25" s="26">
        <v>4861367</v>
      </c>
      <c r="CQ25" s="25">
        <v>0</v>
      </c>
      <c r="CR25" s="24"/>
    </row>
    <row r="26" spans="1:96" ht="15" customHeight="1" x14ac:dyDescent="0.25">
      <c r="A26" s="6" t="s">
        <v>184</v>
      </c>
      <c r="B26" s="8" t="s">
        <v>185</v>
      </c>
      <c r="C26" s="28">
        <v>330294</v>
      </c>
      <c r="D26" s="29" t="s">
        <v>124</v>
      </c>
      <c r="E26" s="29" t="s">
        <v>123</v>
      </c>
      <c r="F26" s="31" t="s">
        <v>125</v>
      </c>
      <c r="G26" s="24">
        <f t="shared" si="19"/>
        <v>23096300.120000001</v>
      </c>
      <c r="H26" s="24">
        <f t="shared" si="29"/>
        <v>9145256.3399999999</v>
      </c>
      <c r="I26" s="25">
        <f t="shared" si="20"/>
        <v>1925</v>
      </c>
      <c r="J26" s="24">
        <f t="shared" si="20"/>
        <v>1236969.1399999999</v>
      </c>
      <c r="K26" s="25">
        <f t="shared" si="20"/>
        <v>585</v>
      </c>
      <c r="L26" s="24">
        <f t="shared" si="20"/>
        <v>324079.78000000003</v>
      </c>
      <c r="M26" s="25">
        <f t="shared" si="20"/>
        <v>2027</v>
      </c>
      <c r="N26" s="24">
        <f t="shared" si="20"/>
        <v>7584207.4199999999</v>
      </c>
      <c r="O26" s="25">
        <f t="shared" si="20"/>
        <v>169</v>
      </c>
      <c r="P26" s="24">
        <f t="shared" si="20"/>
        <v>2629256.2400000002</v>
      </c>
      <c r="Q26" s="25">
        <f t="shared" si="20"/>
        <v>497</v>
      </c>
      <c r="R26" s="24">
        <f t="shared" si="20"/>
        <v>11321787.539999999</v>
      </c>
      <c r="S26" s="25">
        <f t="shared" si="20"/>
        <v>0</v>
      </c>
      <c r="T26" s="24">
        <f t="shared" si="20"/>
        <v>0</v>
      </c>
      <c r="U26" s="25">
        <f t="shared" si="20"/>
        <v>0</v>
      </c>
      <c r="V26" s="24">
        <f t="shared" si="20"/>
        <v>0</v>
      </c>
      <c r="W26" s="25">
        <f t="shared" si="20"/>
        <v>0</v>
      </c>
      <c r="X26" s="24">
        <f t="shared" si="20"/>
        <v>0</v>
      </c>
      <c r="Y26" s="24">
        <f t="shared" si="21"/>
        <v>7404585.0499999998</v>
      </c>
      <c r="Z26" s="24">
        <f t="shared" si="22"/>
        <v>3244005.03</v>
      </c>
      <c r="AA26" s="25">
        <v>578</v>
      </c>
      <c r="AB26" s="24">
        <v>319950.96000000002</v>
      </c>
      <c r="AC26" s="25">
        <v>221</v>
      </c>
      <c r="AD26" s="24">
        <v>121852.72</v>
      </c>
      <c r="AE26" s="25">
        <v>608</v>
      </c>
      <c r="AF26" s="24">
        <v>2802201.35</v>
      </c>
      <c r="AG26" s="25">
        <v>51</v>
      </c>
      <c r="AH26" s="24">
        <v>788776.87</v>
      </c>
      <c r="AI26" s="25">
        <v>149</v>
      </c>
      <c r="AJ26" s="26">
        <v>3371803.15</v>
      </c>
      <c r="AK26" s="25">
        <v>0</v>
      </c>
      <c r="AL26" s="24">
        <v>0</v>
      </c>
      <c r="AM26" s="25">
        <v>0</v>
      </c>
      <c r="AN26" s="26">
        <v>0</v>
      </c>
      <c r="AO26" s="25">
        <v>0</v>
      </c>
      <c r="AP26" s="24"/>
      <c r="AQ26" s="24">
        <f t="shared" si="23"/>
        <v>4726600.71</v>
      </c>
      <c r="AR26" s="24">
        <f t="shared" si="24"/>
        <v>1929325.35</v>
      </c>
      <c r="AS26" s="25">
        <v>385</v>
      </c>
      <c r="AT26" s="24">
        <v>298533.61</v>
      </c>
      <c r="AU26" s="25">
        <v>117</v>
      </c>
      <c r="AV26" s="24">
        <v>64815.96</v>
      </c>
      <c r="AW26" s="25">
        <v>405</v>
      </c>
      <c r="AX26" s="24">
        <v>1565975.78</v>
      </c>
      <c r="AY26" s="25">
        <v>34</v>
      </c>
      <c r="AZ26" s="24">
        <v>525851.25</v>
      </c>
      <c r="BA26" s="25">
        <v>99</v>
      </c>
      <c r="BB26" s="26">
        <v>2271424.11</v>
      </c>
      <c r="BC26" s="25">
        <v>0</v>
      </c>
      <c r="BD26" s="24">
        <v>0</v>
      </c>
      <c r="BE26" s="25">
        <v>0</v>
      </c>
      <c r="BF26" s="26">
        <v>0</v>
      </c>
      <c r="BG26" s="25">
        <v>0</v>
      </c>
      <c r="BH26" s="24"/>
      <c r="BI26" s="24">
        <f t="shared" si="25"/>
        <v>4726600.71</v>
      </c>
      <c r="BJ26" s="24">
        <f t="shared" si="26"/>
        <v>1929325.35</v>
      </c>
      <c r="BK26" s="25">
        <v>385</v>
      </c>
      <c r="BL26" s="24">
        <v>298533.61</v>
      </c>
      <c r="BM26" s="25">
        <v>117</v>
      </c>
      <c r="BN26" s="24">
        <v>64815.96</v>
      </c>
      <c r="BO26" s="25">
        <v>405</v>
      </c>
      <c r="BP26" s="24">
        <v>1565975.78</v>
      </c>
      <c r="BQ26" s="25">
        <v>34</v>
      </c>
      <c r="BR26" s="24">
        <v>525851.25</v>
      </c>
      <c r="BS26" s="25">
        <v>99</v>
      </c>
      <c r="BT26" s="26">
        <v>2271424.11</v>
      </c>
      <c r="BU26" s="25">
        <v>0</v>
      </c>
      <c r="BV26" s="24">
        <v>0</v>
      </c>
      <c r="BW26" s="25">
        <v>0</v>
      </c>
      <c r="BX26" s="26">
        <v>0</v>
      </c>
      <c r="BY26" s="25">
        <v>0</v>
      </c>
      <c r="BZ26" s="24"/>
      <c r="CA26" s="24">
        <f t="shared" si="27"/>
        <v>6238513.6500000004</v>
      </c>
      <c r="CB26" s="24">
        <f t="shared" si="28"/>
        <v>2042600.61</v>
      </c>
      <c r="CC26" s="25">
        <v>577</v>
      </c>
      <c r="CD26" s="24">
        <v>319950.96000000002</v>
      </c>
      <c r="CE26" s="25">
        <v>130</v>
      </c>
      <c r="CF26" s="24">
        <v>72595.14</v>
      </c>
      <c r="CG26" s="25">
        <v>609</v>
      </c>
      <c r="CH26" s="24">
        <v>1650054.51</v>
      </c>
      <c r="CI26" s="25">
        <v>50</v>
      </c>
      <c r="CJ26" s="24">
        <v>788776.87</v>
      </c>
      <c r="CK26" s="25">
        <v>150</v>
      </c>
      <c r="CL26" s="26">
        <v>3407136.17</v>
      </c>
      <c r="CM26" s="25">
        <v>0</v>
      </c>
      <c r="CN26" s="24">
        <v>0</v>
      </c>
      <c r="CO26" s="25">
        <v>0</v>
      </c>
      <c r="CP26" s="26">
        <v>0</v>
      </c>
      <c r="CQ26" s="25">
        <v>0</v>
      </c>
      <c r="CR26" s="24"/>
    </row>
    <row r="27" spans="1:96" ht="15" customHeight="1" x14ac:dyDescent="0.25">
      <c r="A27" s="6" t="s">
        <v>186</v>
      </c>
      <c r="B27" s="8" t="s">
        <v>187</v>
      </c>
      <c r="C27" s="28">
        <v>330295</v>
      </c>
      <c r="D27" s="29" t="s">
        <v>124</v>
      </c>
      <c r="E27" s="29" t="s">
        <v>123</v>
      </c>
      <c r="F27" s="31" t="s">
        <v>125</v>
      </c>
      <c r="G27" s="24">
        <f t="shared" si="19"/>
        <v>1690311.14</v>
      </c>
      <c r="H27" s="24">
        <f t="shared" si="29"/>
        <v>1690311.14</v>
      </c>
      <c r="I27" s="25">
        <f t="shared" si="20"/>
        <v>675</v>
      </c>
      <c r="J27" s="24">
        <f t="shared" si="20"/>
        <v>316496.02</v>
      </c>
      <c r="K27" s="25">
        <f t="shared" si="20"/>
        <v>261</v>
      </c>
      <c r="L27" s="24">
        <f t="shared" si="20"/>
        <v>149858.89000000001</v>
      </c>
      <c r="M27" s="25">
        <f t="shared" si="20"/>
        <v>1111</v>
      </c>
      <c r="N27" s="24">
        <f t="shared" si="20"/>
        <v>1223956.23</v>
      </c>
      <c r="O27" s="25">
        <f t="shared" si="20"/>
        <v>0</v>
      </c>
      <c r="P27" s="24">
        <f t="shared" si="20"/>
        <v>0</v>
      </c>
      <c r="Q27" s="25">
        <f t="shared" si="20"/>
        <v>0</v>
      </c>
      <c r="R27" s="24">
        <f t="shared" si="20"/>
        <v>0</v>
      </c>
      <c r="S27" s="25">
        <f t="shared" si="20"/>
        <v>0</v>
      </c>
      <c r="T27" s="24">
        <f t="shared" si="20"/>
        <v>0</v>
      </c>
      <c r="U27" s="25">
        <f t="shared" si="20"/>
        <v>0</v>
      </c>
      <c r="V27" s="24">
        <f t="shared" si="20"/>
        <v>0</v>
      </c>
      <c r="W27" s="25">
        <f t="shared" si="20"/>
        <v>0</v>
      </c>
      <c r="X27" s="24">
        <f t="shared" si="20"/>
        <v>0</v>
      </c>
      <c r="Y27" s="24">
        <f t="shared" si="21"/>
        <v>507093.35</v>
      </c>
      <c r="Z27" s="24">
        <f t="shared" si="22"/>
        <v>507093.35</v>
      </c>
      <c r="AA27" s="25">
        <v>203</v>
      </c>
      <c r="AB27" s="24">
        <v>94948.81</v>
      </c>
      <c r="AC27" s="25">
        <v>78</v>
      </c>
      <c r="AD27" s="24">
        <v>44957.67</v>
      </c>
      <c r="AE27" s="25">
        <v>333</v>
      </c>
      <c r="AF27" s="24">
        <v>367186.87</v>
      </c>
      <c r="AG27" s="25">
        <v>0</v>
      </c>
      <c r="AH27" s="24">
        <v>0</v>
      </c>
      <c r="AI27" s="25">
        <v>0</v>
      </c>
      <c r="AJ27" s="26">
        <v>0</v>
      </c>
      <c r="AK27" s="25">
        <v>0</v>
      </c>
      <c r="AL27" s="24">
        <v>0</v>
      </c>
      <c r="AM27" s="25">
        <v>0</v>
      </c>
      <c r="AN27" s="26">
        <v>0</v>
      </c>
      <c r="AO27" s="25">
        <v>0</v>
      </c>
      <c r="AP27" s="24"/>
      <c r="AQ27" s="24">
        <f t="shared" si="23"/>
        <v>338062.23</v>
      </c>
      <c r="AR27" s="24">
        <f t="shared" si="24"/>
        <v>338062.23</v>
      </c>
      <c r="AS27" s="25">
        <v>135</v>
      </c>
      <c r="AT27" s="24">
        <v>63299.199999999997</v>
      </c>
      <c r="AU27" s="25">
        <v>52</v>
      </c>
      <c r="AV27" s="24">
        <v>29971.78</v>
      </c>
      <c r="AW27" s="25">
        <v>222</v>
      </c>
      <c r="AX27" s="24">
        <v>244791.25</v>
      </c>
      <c r="AY27" s="25">
        <v>0</v>
      </c>
      <c r="AZ27" s="24">
        <v>0</v>
      </c>
      <c r="BA27" s="25">
        <v>0</v>
      </c>
      <c r="BB27" s="26">
        <v>0</v>
      </c>
      <c r="BC27" s="25">
        <v>0</v>
      </c>
      <c r="BD27" s="24">
        <v>0</v>
      </c>
      <c r="BE27" s="25">
        <v>0</v>
      </c>
      <c r="BF27" s="26">
        <v>0</v>
      </c>
      <c r="BG27" s="25">
        <v>0</v>
      </c>
      <c r="BH27" s="24"/>
      <c r="BI27" s="24">
        <f t="shared" si="25"/>
        <v>338062.23</v>
      </c>
      <c r="BJ27" s="24">
        <f t="shared" si="26"/>
        <v>338062.23</v>
      </c>
      <c r="BK27" s="25">
        <v>135</v>
      </c>
      <c r="BL27" s="24">
        <v>63299.199999999997</v>
      </c>
      <c r="BM27" s="25">
        <v>52</v>
      </c>
      <c r="BN27" s="24">
        <v>29971.78</v>
      </c>
      <c r="BO27" s="25">
        <v>222</v>
      </c>
      <c r="BP27" s="24">
        <v>244791.25</v>
      </c>
      <c r="BQ27" s="25">
        <v>0</v>
      </c>
      <c r="BR27" s="24">
        <v>0</v>
      </c>
      <c r="BS27" s="25">
        <v>0</v>
      </c>
      <c r="BT27" s="26">
        <v>0</v>
      </c>
      <c r="BU27" s="25">
        <v>0</v>
      </c>
      <c r="BV27" s="24">
        <v>0</v>
      </c>
      <c r="BW27" s="25">
        <v>0</v>
      </c>
      <c r="BX27" s="26">
        <v>0</v>
      </c>
      <c r="BY27" s="25">
        <v>0</v>
      </c>
      <c r="BZ27" s="24"/>
      <c r="CA27" s="24">
        <f t="shared" si="27"/>
        <v>507093.33</v>
      </c>
      <c r="CB27" s="24">
        <f t="shared" si="28"/>
        <v>507093.33</v>
      </c>
      <c r="CC27" s="25">
        <v>202</v>
      </c>
      <c r="CD27" s="24">
        <v>94948.81</v>
      </c>
      <c r="CE27" s="25">
        <v>79</v>
      </c>
      <c r="CF27" s="24">
        <v>44957.66</v>
      </c>
      <c r="CG27" s="25">
        <v>334</v>
      </c>
      <c r="CH27" s="24">
        <v>367186.86</v>
      </c>
      <c r="CI27" s="25">
        <v>0</v>
      </c>
      <c r="CJ27" s="24">
        <v>0</v>
      </c>
      <c r="CK27" s="25">
        <v>0</v>
      </c>
      <c r="CL27" s="26">
        <v>0</v>
      </c>
      <c r="CM27" s="25">
        <v>0</v>
      </c>
      <c r="CN27" s="24">
        <v>0</v>
      </c>
      <c r="CO27" s="25">
        <v>0</v>
      </c>
      <c r="CP27" s="26">
        <v>0</v>
      </c>
      <c r="CQ27" s="25">
        <v>0</v>
      </c>
      <c r="CR27" s="24"/>
    </row>
    <row r="28" spans="1:96" ht="15" customHeight="1" x14ac:dyDescent="0.25">
      <c r="A28" s="6" t="s">
        <v>188</v>
      </c>
      <c r="B28" s="8" t="s">
        <v>189</v>
      </c>
      <c r="C28" s="28">
        <v>330296</v>
      </c>
      <c r="D28" s="29" t="s">
        <v>124</v>
      </c>
      <c r="E28" s="29" t="s">
        <v>123</v>
      </c>
      <c r="F28" s="31" t="s">
        <v>125</v>
      </c>
      <c r="G28" s="24">
        <f t="shared" si="19"/>
        <v>2909768.19</v>
      </c>
      <c r="H28" s="24">
        <f t="shared" si="29"/>
        <v>2909768.19</v>
      </c>
      <c r="I28" s="25">
        <f t="shared" si="20"/>
        <v>1235</v>
      </c>
      <c r="J28" s="24">
        <f t="shared" si="20"/>
        <v>578892.25</v>
      </c>
      <c r="K28" s="25">
        <f t="shared" si="20"/>
        <v>321</v>
      </c>
      <c r="L28" s="24">
        <f t="shared" si="20"/>
        <v>184263.74</v>
      </c>
      <c r="M28" s="25">
        <f t="shared" si="20"/>
        <v>1949</v>
      </c>
      <c r="N28" s="24">
        <f t="shared" si="20"/>
        <v>2146612.2000000002</v>
      </c>
      <c r="O28" s="25">
        <f t="shared" si="20"/>
        <v>0</v>
      </c>
      <c r="P28" s="24">
        <f t="shared" si="20"/>
        <v>0</v>
      </c>
      <c r="Q28" s="25">
        <f t="shared" si="20"/>
        <v>0</v>
      </c>
      <c r="R28" s="24">
        <f t="shared" si="20"/>
        <v>0</v>
      </c>
      <c r="S28" s="25">
        <f t="shared" si="20"/>
        <v>0</v>
      </c>
      <c r="T28" s="24">
        <f t="shared" si="20"/>
        <v>0</v>
      </c>
      <c r="U28" s="25">
        <f t="shared" si="20"/>
        <v>0</v>
      </c>
      <c r="V28" s="24">
        <f t="shared" si="20"/>
        <v>0</v>
      </c>
      <c r="W28" s="25">
        <f t="shared" si="20"/>
        <v>0</v>
      </c>
      <c r="X28" s="24">
        <f t="shared" si="20"/>
        <v>0</v>
      </c>
      <c r="Y28" s="24">
        <f t="shared" si="21"/>
        <v>872930.46</v>
      </c>
      <c r="Z28" s="24">
        <f t="shared" si="22"/>
        <v>872930.46</v>
      </c>
      <c r="AA28" s="25">
        <v>371</v>
      </c>
      <c r="AB28" s="24">
        <v>173667.68</v>
      </c>
      <c r="AC28" s="25">
        <v>96</v>
      </c>
      <c r="AD28" s="24">
        <v>55279.12</v>
      </c>
      <c r="AE28" s="25">
        <v>585</v>
      </c>
      <c r="AF28" s="24">
        <v>643983.66</v>
      </c>
      <c r="AG28" s="25">
        <v>0</v>
      </c>
      <c r="AH28" s="24">
        <v>0</v>
      </c>
      <c r="AI28" s="25">
        <v>0</v>
      </c>
      <c r="AJ28" s="26">
        <v>0</v>
      </c>
      <c r="AK28" s="25">
        <v>0</v>
      </c>
      <c r="AL28" s="24">
        <v>0</v>
      </c>
      <c r="AM28" s="25">
        <v>0</v>
      </c>
      <c r="AN28" s="26">
        <v>0</v>
      </c>
      <c r="AO28" s="25">
        <v>0</v>
      </c>
      <c r="AP28" s="24"/>
      <c r="AQ28" s="24">
        <f t="shared" si="23"/>
        <v>581953.64</v>
      </c>
      <c r="AR28" s="24">
        <f t="shared" si="24"/>
        <v>581953.64</v>
      </c>
      <c r="AS28" s="25">
        <v>247</v>
      </c>
      <c r="AT28" s="24">
        <v>115778.45</v>
      </c>
      <c r="AU28" s="25">
        <v>64</v>
      </c>
      <c r="AV28" s="24">
        <v>36852.75</v>
      </c>
      <c r="AW28" s="25">
        <v>390</v>
      </c>
      <c r="AX28" s="24">
        <v>429322.44</v>
      </c>
      <c r="AY28" s="25">
        <v>0</v>
      </c>
      <c r="AZ28" s="24">
        <v>0</v>
      </c>
      <c r="BA28" s="25">
        <v>0</v>
      </c>
      <c r="BB28" s="26">
        <v>0</v>
      </c>
      <c r="BC28" s="25">
        <v>0</v>
      </c>
      <c r="BD28" s="24">
        <v>0</v>
      </c>
      <c r="BE28" s="25">
        <v>0</v>
      </c>
      <c r="BF28" s="26">
        <v>0</v>
      </c>
      <c r="BG28" s="25">
        <v>0</v>
      </c>
      <c r="BH28" s="24"/>
      <c r="BI28" s="24">
        <f t="shared" si="25"/>
        <v>581953.64</v>
      </c>
      <c r="BJ28" s="24">
        <f t="shared" si="26"/>
        <v>581953.64</v>
      </c>
      <c r="BK28" s="25">
        <v>247</v>
      </c>
      <c r="BL28" s="24">
        <v>115778.45</v>
      </c>
      <c r="BM28" s="25">
        <v>64</v>
      </c>
      <c r="BN28" s="24">
        <v>36852.75</v>
      </c>
      <c r="BO28" s="25">
        <v>390</v>
      </c>
      <c r="BP28" s="24">
        <v>429322.44</v>
      </c>
      <c r="BQ28" s="25">
        <v>0</v>
      </c>
      <c r="BR28" s="24">
        <v>0</v>
      </c>
      <c r="BS28" s="25">
        <v>0</v>
      </c>
      <c r="BT28" s="26">
        <v>0</v>
      </c>
      <c r="BU28" s="25">
        <v>0</v>
      </c>
      <c r="BV28" s="24">
        <v>0</v>
      </c>
      <c r="BW28" s="25">
        <v>0</v>
      </c>
      <c r="BX28" s="26">
        <v>0</v>
      </c>
      <c r="BY28" s="25">
        <v>0</v>
      </c>
      <c r="BZ28" s="24"/>
      <c r="CA28" s="24">
        <f t="shared" si="27"/>
        <v>872930.45</v>
      </c>
      <c r="CB28" s="24">
        <f t="shared" si="28"/>
        <v>872930.45</v>
      </c>
      <c r="CC28" s="25">
        <v>370</v>
      </c>
      <c r="CD28" s="24">
        <v>173667.67</v>
      </c>
      <c r="CE28" s="25">
        <v>97</v>
      </c>
      <c r="CF28" s="24">
        <v>55279.12</v>
      </c>
      <c r="CG28" s="25">
        <v>584</v>
      </c>
      <c r="CH28" s="24">
        <v>643983.66</v>
      </c>
      <c r="CI28" s="25">
        <v>0</v>
      </c>
      <c r="CJ28" s="24">
        <v>0</v>
      </c>
      <c r="CK28" s="25">
        <v>0</v>
      </c>
      <c r="CL28" s="26">
        <v>0</v>
      </c>
      <c r="CM28" s="25">
        <v>0</v>
      </c>
      <c r="CN28" s="24">
        <v>0</v>
      </c>
      <c r="CO28" s="25">
        <v>0</v>
      </c>
      <c r="CP28" s="26">
        <v>0</v>
      </c>
      <c r="CQ28" s="25">
        <v>0</v>
      </c>
      <c r="CR28" s="24"/>
    </row>
    <row r="29" spans="1:96" ht="15" customHeight="1" x14ac:dyDescent="0.25">
      <c r="A29" s="6" t="s">
        <v>190</v>
      </c>
      <c r="B29" s="8" t="s">
        <v>191</v>
      </c>
      <c r="C29" s="28">
        <v>330100</v>
      </c>
      <c r="D29" s="29" t="s">
        <v>124</v>
      </c>
      <c r="E29" s="29" t="s">
        <v>123</v>
      </c>
      <c r="F29" s="31" t="s">
        <v>125</v>
      </c>
      <c r="G29" s="24">
        <f t="shared" si="19"/>
        <v>2045684.92</v>
      </c>
      <c r="H29" s="24">
        <f t="shared" si="29"/>
        <v>2045684.92</v>
      </c>
      <c r="I29" s="25">
        <f t="shared" si="20"/>
        <v>792</v>
      </c>
      <c r="J29" s="24">
        <f t="shared" si="20"/>
        <v>371291.76</v>
      </c>
      <c r="K29" s="25">
        <f t="shared" si="20"/>
        <v>194</v>
      </c>
      <c r="L29" s="24">
        <f t="shared" si="20"/>
        <v>111429.13</v>
      </c>
      <c r="M29" s="25">
        <f t="shared" si="20"/>
        <v>1419</v>
      </c>
      <c r="N29" s="24">
        <f t="shared" si="20"/>
        <v>1562964.03</v>
      </c>
      <c r="O29" s="25">
        <f t="shared" si="20"/>
        <v>0</v>
      </c>
      <c r="P29" s="24">
        <f t="shared" si="20"/>
        <v>0</v>
      </c>
      <c r="Q29" s="25">
        <f t="shared" si="20"/>
        <v>0</v>
      </c>
      <c r="R29" s="24">
        <f t="shared" si="20"/>
        <v>0</v>
      </c>
      <c r="S29" s="25">
        <f t="shared" si="20"/>
        <v>0</v>
      </c>
      <c r="T29" s="24">
        <f t="shared" si="20"/>
        <v>0</v>
      </c>
      <c r="U29" s="25">
        <f t="shared" si="20"/>
        <v>0</v>
      </c>
      <c r="V29" s="24">
        <f t="shared" si="20"/>
        <v>0</v>
      </c>
      <c r="W29" s="25">
        <f t="shared" si="20"/>
        <v>0</v>
      </c>
      <c r="X29" s="24">
        <f t="shared" si="20"/>
        <v>0</v>
      </c>
      <c r="Y29" s="24">
        <f t="shared" si="21"/>
        <v>613705.48</v>
      </c>
      <c r="Z29" s="24">
        <f t="shared" si="22"/>
        <v>613705.48</v>
      </c>
      <c r="AA29" s="25">
        <v>238</v>
      </c>
      <c r="AB29" s="24">
        <v>111387.53</v>
      </c>
      <c r="AC29" s="25">
        <v>58</v>
      </c>
      <c r="AD29" s="24">
        <v>33428.74</v>
      </c>
      <c r="AE29" s="25">
        <v>426</v>
      </c>
      <c r="AF29" s="24">
        <v>468889.21</v>
      </c>
      <c r="AG29" s="25">
        <v>0</v>
      </c>
      <c r="AH29" s="24">
        <v>0</v>
      </c>
      <c r="AI29" s="25">
        <v>0</v>
      </c>
      <c r="AJ29" s="26">
        <v>0</v>
      </c>
      <c r="AK29" s="25">
        <v>0</v>
      </c>
      <c r="AL29" s="24">
        <v>0</v>
      </c>
      <c r="AM29" s="25">
        <v>0</v>
      </c>
      <c r="AN29" s="26">
        <v>0</v>
      </c>
      <c r="AO29" s="25">
        <v>0</v>
      </c>
      <c r="AP29" s="24"/>
      <c r="AQ29" s="24">
        <f t="shared" si="23"/>
        <v>409136.99</v>
      </c>
      <c r="AR29" s="24">
        <f t="shared" si="24"/>
        <v>409136.99</v>
      </c>
      <c r="AS29" s="25">
        <v>158</v>
      </c>
      <c r="AT29" s="24">
        <v>74258.350000000006</v>
      </c>
      <c r="AU29" s="25">
        <v>39</v>
      </c>
      <c r="AV29" s="24">
        <v>22285.83</v>
      </c>
      <c r="AW29" s="25">
        <v>284</v>
      </c>
      <c r="AX29" s="24">
        <v>312592.81</v>
      </c>
      <c r="AY29" s="25">
        <v>0</v>
      </c>
      <c r="AZ29" s="24">
        <v>0</v>
      </c>
      <c r="BA29" s="25">
        <v>0</v>
      </c>
      <c r="BB29" s="26">
        <v>0</v>
      </c>
      <c r="BC29" s="25">
        <v>0</v>
      </c>
      <c r="BD29" s="24">
        <v>0</v>
      </c>
      <c r="BE29" s="25">
        <v>0</v>
      </c>
      <c r="BF29" s="26">
        <v>0</v>
      </c>
      <c r="BG29" s="25">
        <v>0</v>
      </c>
      <c r="BH29" s="24"/>
      <c r="BI29" s="24">
        <f t="shared" si="25"/>
        <v>409136.99</v>
      </c>
      <c r="BJ29" s="24">
        <f t="shared" si="26"/>
        <v>409136.99</v>
      </c>
      <c r="BK29" s="25">
        <v>158</v>
      </c>
      <c r="BL29" s="24">
        <v>74258.350000000006</v>
      </c>
      <c r="BM29" s="25">
        <v>39</v>
      </c>
      <c r="BN29" s="24">
        <v>22285.83</v>
      </c>
      <c r="BO29" s="25">
        <v>284</v>
      </c>
      <c r="BP29" s="24">
        <v>312592.81</v>
      </c>
      <c r="BQ29" s="25">
        <v>0</v>
      </c>
      <c r="BR29" s="24">
        <v>0</v>
      </c>
      <c r="BS29" s="25">
        <v>0</v>
      </c>
      <c r="BT29" s="26">
        <v>0</v>
      </c>
      <c r="BU29" s="25">
        <v>0</v>
      </c>
      <c r="BV29" s="24">
        <v>0</v>
      </c>
      <c r="BW29" s="25">
        <v>0</v>
      </c>
      <c r="BX29" s="26">
        <v>0</v>
      </c>
      <c r="BY29" s="25">
        <v>0</v>
      </c>
      <c r="BZ29" s="24"/>
      <c r="CA29" s="24">
        <f t="shared" si="27"/>
        <v>613705.46</v>
      </c>
      <c r="CB29" s="24">
        <f t="shared" si="28"/>
        <v>613705.46</v>
      </c>
      <c r="CC29" s="25">
        <v>238</v>
      </c>
      <c r="CD29" s="24">
        <v>111387.53</v>
      </c>
      <c r="CE29" s="25">
        <v>58</v>
      </c>
      <c r="CF29" s="24">
        <v>33428.730000000003</v>
      </c>
      <c r="CG29" s="25">
        <v>425</v>
      </c>
      <c r="CH29" s="24">
        <v>468889.2</v>
      </c>
      <c r="CI29" s="25">
        <v>0</v>
      </c>
      <c r="CJ29" s="24">
        <v>0</v>
      </c>
      <c r="CK29" s="25">
        <v>0</v>
      </c>
      <c r="CL29" s="26">
        <v>0</v>
      </c>
      <c r="CM29" s="25">
        <v>0</v>
      </c>
      <c r="CN29" s="24">
        <v>0</v>
      </c>
      <c r="CO29" s="25">
        <v>0</v>
      </c>
      <c r="CP29" s="26">
        <v>0</v>
      </c>
      <c r="CQ29" s="25">
        <v>0</v>
      </c>
      <c r="CR29" s="24"/>
    </row>
    <row r="30" spans="1:96" ht="15" customHeight="1" x14ac:dyDescent="0.25">
      <c r="A30" s="6" t="s">
        <v>192</v>
      </c>
      <c r="B30" s="8" t="s">
        <v>193</v>
      </c>
      <c r="C30" s="28">
        <v>330102</v>
      </c>
      <c r="D30" s="29" t="s">
        <v>124</v>
      </c>
      <c r="E30" s="29" t="s">
        <v>123</v>
      </c>
      <c r="F30" s="31" t="s">
        <v>125</v>
      </c>
      <c r="G30" s="24">
        <f t="shared" si="19"/>
        <v>10255302.609999999</v>
      </c>
      <c r="H30" s="24">
        <f t="shared" si="29"/>
        <v>9715365.3900000006</v>
      </c>
      <c r="I30" s="25">
        <f t="shared" si="20"/>
        <v>6318</v>
      </c>
      <c r="J30" s="24">
        <f t="shared" si="20"/>
        <v>3914798.58</v>
      </c>
      <c r="K30" s="25">
        <f t="shared" si="20"/>
        <v>3015</v>
      </c>
      <c r="L30" s="24">
        <f t="shared" si="20"/>
        <v>1638898.9</v>
      </c>
      <c r="M30" s="25">
        <f t="shared" si="20"/>
        <v>7141</v>
      </c>
      <c r="N30" s="24">
        <f t="shared" si="20"/>
        <v>4161667.91</v>
      </c>
      <c r="O30" s="25">
        <f t="shared" si="20"/>
        <v>60</v>
      </c>
      <c r="P30" s="24">
        <f t="shared" si="20"/>
        <v>539937.22</v>
      </c>
      <c r="Q30" s="25">
        <f t="shared" si="20"/>
        <v>0</v>
      </c>
      <c r="R30" s="24">
        <f t="shared" si="20"/>
        <v>0</v>
      </c>
      <c r="S30" s="25">
        <f t="shared" si="20"/>
        <v>0</v>
      </c>
      <c r="T30" s="24">
        <f t="shared" si="20"/>
        <v>0</v>
      </c>
      <c r="U30" s="25">
        <f t="shared" si="20"/>
        <v>0</v>
      </c>
      <c r="V30" s="24">
        <f t="shared" si="20"/>
        <v>0</v>
      </c>
      <c r="W30" s="25">
        <f t="shared" si="20"/>
        <v>0</v>
      </c>
      <c r="X30" s="24">
        <f t="shared" si="20"/>
        <v>0</v>
      </c>
      <c r="Y30" s="24">
        <f t="shared" si="21"/>
        <v>2696505.82</v>
      </c>
      <c r="Z30" s="24">
        <f t="shared" si="22"/>
        <v>2534524.65</v>
      </c>
      <c r="AA30" s="25">
        <v>1895</v>
      </c>
      <c r="AB30" s="24">
        <v>980596.24</v>
      </c>
      <c r="AC30" s="25">
        <v>905</v>
      </c>
      <c r="AD30" s="24">
        <v>491669.67</v>
      </c>
      <c r="AE30" s="25">
        <v>2142</v>
      </c>
      <c r="AF30" s="24">
        <v>1062258.74</v>
      </c>
      <c r="AG30" s="25">
        <v>18</v>
      </c>
      <c r="AH30" s="24">
        <v>161981.17000000001</v>
      </c>
      <c r="AI30" s="25">
        <v>0</v>
      </c>
      <c r="AJ30" s="26">
        <v>0</v>
      </c>
      <c r="AK30" s="25">
        <v>0</v>
      </c>
      <c r="AL30" s="24">
        <v>0</v>
      </c>
      <c r="AM30" s="25">
        <v>0</v>
      </c>
      <c r="AN30" s="26">
        <v>0</v>
      </c>
      <c r="AO30" s="25">
        <v>0</v>
      </c>
      <c r="AP30" s="24"/>
      <c r="AQ30" s="24">
        <f t="shared" si="23"/>
        <v>2431145.4900000002</v>
      </c>
      <c r="AR30" s="24">
        <f t="shared" si="24"/>
        <v>2323158.0499999998</v>
      </c>
      <c r="AS30" s="25">
        <v>1264</v>
      </c>
      <c r="AT30" s="24">
        <v>976803.05</v>
      </c>
      <c r="AU30" s="25">
        <v>603</v>
      </c>
      <c r="AV30" s="24">
        <v>327779.78000000003</v>
      </c>
      <c r="AW30" s="25">
        <v>1428</v>
      </c>
      <c r="AX30" s="24">
        <v>1018575.22</v>
      </c>
      <c r="AY30" s="25">
        <v>12</v>
      </c>
      <c r="AZ30" s="24">
        <v>107987.44</v>
      </c>
      <c r="BA30" s="25">
        <v>0</v>
      </c>
      <c r="BB30" s="26">
        <v>0</v>
      </c>
      <c r="BC30" s="25">
        <v>0</v>
      </c>
      <c r="BD30" s="24">
        <v>0</v>
      </c>
      <c r="BE30" s="25">
        <v>0</v>
      </c>
      <c r="BF30" s="26">
        <v>0</v>
      </c>
      <c r="BG30" s="25">
        <v>0</v>
      </c>
      <c r="BH30" s="24"/>
      <c r="BI30" s="24">
        <f t="shared" si="25"/>
        <v>2431145.4900000002</v>
      </c>
      <c r="BJ30" s="24">
        <f t="shared" si="26"/>
        <v>2323158.0499999998</v>
      </c>
      <c r="BK30" s="25">
        <v>1264</v>
      </c>
      <c r="BL30" s="24">
        <v>976803.05</v>
      </c>
      <c r="BM30" s="25">
        <v>603</v>
      </c>
      <c r="BN30" s="24">
        <v>327779.78000000003</v>
      </c>
      <c r="BO30" s="25">
        <v>1428</v>
      </c>
      <c r="BP30" s="24">
        <v>1018575.22</v>
      </c>
      <c r="BQ30" s="25">
        <v>12</v>
      </c>
      <c r="BR30" s="24">
        <v>107987.44</v>
      </c>
      <c r="BS30" s="25">
        <v>0</v>
      </c>
      <c r="BT30" s="26">
        <v>0</v>
      </c>
      <c r="BU30" s="25">
        <v>0</v>
      </c>
      <c r="BV30" s="24">
        <v>0</v>
      </c>
      <c r="BW30" s="25">
        <v>0</v>
      </c>
      <c r="BX30" s="26">
        <v>0</v>
      </c>
      <c r="BY30" s="25">
        <v>0</v>
      </c>
      <c r="BZ30" s="24"/>
      <c r="CA30" s="24">
        <f t="shared" si="27"/>
        <v>2696505.81</v>
      </c>
      <c r="CB30" s="24">
        <f t="shared" si="28"/>
        <v>2534524.64</v>
      </c>
      <c r="CC30" s="25">
        <v>1895</v>
      </c>
      <c r="CD30" s="24">
        <v>980596.24</v>
      </c>
      <c r="CE30" s="25">
        <v>904</v>
      </c>
      <c r="CF30" s="24">
        <v>491669.67</v>
      </c>
      <c r="CG30" s="25">
        <v>2143</v>
      </c>
      <c r="CH30" s="24">
        <v>1062258.73</v>
      </c>
      <c r="CI30" s="25">
        <v>18</v>
      </c>
      <c r="CJ30" s="24">
        <v>161981.17000000001</v>
      </c>
      <c r="CK30" s="25">
        <v>0</v>
      </c>
      <c r="CL30" s="26">
        <v>0</v>
      </c>
      <c r="CM30" s="25">
        <v>0</v>
      </c>
      <c r="CN30" s="24">
        <v>0</v>
      </c>
      <c r="CO30" s="25">
        <v>0</v>
      </c>
      <c r="CP30" s="26">
        <v>0</v>
      </c>
      <c r="CQ30" s="25">
        <v>0</v>
      </c>
      <c r="CR30" s="24"/>
    </row>
    <row r="31" spans="1:96" ht="15" customHeight="1" x14ac:dyDescent="0.25">
      <c r="A31" s="6" t="s">
        <v>194</v>
      </c>
      <c r="B31" s="8" t="s">
        <v>195</v>
      </c>
      <c r="C31" s="28">
        <v>330096</v>
      </c>
      <c r="D31" s="29" t="s">
        <v>124</v>
      </c>
      <c r="E31" s="29" t="s">
        <v>123</v>
      </c>
      <c r="F31" s="31" t="s">
        <v>125</v>
      </c>
      <c r="G31" s="24">
        <f t="shared" si="19"/>
        <v>8757664.4800000004</v>
      </c>
      <c r="H31" s="24">
        <f t="shared" si="29"/>
        <v>8153773.3600000003</v>
      </c>
      <c r="I31" s="25">
        <f t="shared" si="20"/>
        <v>4053</v>
      </c>
      <c r="J31" s="24">
        <f t="shared" ref="J31:X31" si="30">AB31+AT31+BL31+CD31</f>
        <v>2857093.08</v>
      </c>
      <c r="K31" s="25">
        <f t="shared" si="30"/>
        <v>1550</v>
      </c>
      <c r="L31" s="24">
        <f t="shared" si="30"/>
        <v>898287.47</v>
      </c>
      <c r="M31" s="25">
        <f t="shared" si="30"/>
        <v>5491</v>
      </c>
      <c r="N31" s="24">
        <f t="shared" si="30"/>
        <v>4398392.8099999996</v>
      </c>
      <c r="O31" s="25">
        <f t="shared" si="30"/>
        <v>63</v>
      </c>
      <c r="P31" s="24">
        <f t="shared" si="30"/>
        <v>603891.12</v>
      </c>
      <c r="Q31" s="25">
        <f t="shared" si="30"/>
        <v>0</v>
      </c>
      <c r="R31" s="24">
        <f t="shared" si="30"/>
        <v>0</v>
      </c>
      <c r="S31" s="25">
        <f t="shared" si="30"/>
        <v>0</v>
      </c>
      <c r="T31" s="24">
        <f t="shared" si="30"/>
        <v>0</v>
      </c>
      <c r="U31" s="25">
        <f t="shared" si="30"/>
        <v>0</v>
      </c>
      <c r="V31" s="24">
        <f t="shared" si="30"/>
        <v>0</v>
      </c>
      <c r="W31" s="25">
        <f t="shared" si="30"/>
        <v>0</v>
      </c>
      <c r="X31" s="24">
        <f t="shared" si="30"/>
        <v>0</v>
      </c>
      <c r="Y31" s="24">
        <f t="shared" si="21"/>
        <v>2382242.25</v>
      </c>
      <c r="Z31" s="24">
        <f t="shared" si="22"/>
        <v>2186584.91</v>
      </c>
      <c r="AA31" s="25">
        <v>1216</v>
      </c>
      <c r="AB31" s="24">
        <v>718660.98</v>
      </c>
      <c r="AC31" s="25">
        <v>465</v>
      </c>
      <c r="AD31" s="24">
        <v>269486.24</v>
      </c>
      <c r="AE31" s="25">
        <v>1647</v>
      </c>
      <c r="AF31" s="24">
        <v>1198437.69</v>
      </c>
      <c r="AG31" s="25">
        <f>18+3</f>
        <v>21</v>
      </c>
      <c r="AH31" s="24">
        <f>174957.34+20700</f>
        <v>195657.34</v>
      </c>
      <c r="AI31" s="25">
        <v>0</v>
      </c>
      <c r="AJ31" s="26">
        <v>0</v>
      </c>
      <c r="AK31" s="25">
        <v>0</v>
      </c>
      <c r="AL31" s="24">
        <v>0</v>
      </c>
      <c r="AM31" s="25">
        <v>0</v>
      </c>
      <c r="AN31" s="26">
        <v>0</v>
      </c>
      <c r="AO31" s="25">
        <v>0</v>
      </c>
      <c r="AP31" s="24"/>
      <c r="AQ31" s="24">
        <f t="shared" si="23"/>
        <v>2006939.99</v>
      </c>
      <c r="AR31" s="24">
        <f t="shared" si="24"/>
        <v>1890301.77</v>
      </c>
      <c r="AS31" s="25">
        <v>811</v>
      </c>
      <c r="AT31" s="24">
        <v>709885.56</v>
      </c>
      <c r="AU31" s="25">
        <v>310</v>
      </c>
      <c r="AV31" s="24">
        <v>179657.49</v>
      </c>
      <c r="AW31" s="25">
        <v>1098</v>
      </c>
      <c r="AX31" s="24">
        <v>1000758.72</v>
      </c>
      <c r="AY31" s="25">
        <v>12</v>
      </c>
      <c r="AZ31" s="24">
        <v>116638.22</v>
      </c>
      <c r="BA31" s="25">
        <v>0</v>
      </c>
      <c r="BB31" s="26">
        <v>0</v>
      </c>
      <c r="BC31" s="25">
        <v>0</v>
      </c>
      <c r="BD31" s="24">
        <v>0</v>
      </c>
      <c r="BE31" s="25">
        <v>0</v>
      </c>
      <c r="BF31" s="26">
        <v>0</v>
      </c>
      <c r="BG31" s="25">
        <v>0</v>
      </c>
      <c r="BH31" s="24"/>
      <c r="BI31" s="24">
        <f t="shared" si="25"/>
        <v>2006939.99</v>
      </c>
      <c r="BJ31" s="24">
        <f t="shared" si="26"/>
        <v>1890301.77</v>
      </c>
      <c r="BK31" s="25">
        <v>811</v>
      </c>
      <c r="BL31" s="24">
        <v>709885.56</v>
      </c>
      <c r="BM31" s="25">
        <v>310</v>
      </c>
      <c r="BN31" s="24">
        <v>179657.49</v>
      </c>
      <c r="BO31" s="25">
        <v>1098</v>
      </c>
      <c r="BP31" s="24">
        <v>1000758.72</v>
      </c>
      <c r="BQ31" s="25">
        <v>12</v>
      </c>
      <c r="BR31" s="24">
        <v>116638.22</v>
      </c>
      <c r="BS31" s="25">
        <v>0</v>
      </c>
      <c r="BT31" s="26">
        <v>0</v>
      </c>
      <c r="BU31" s="25">
        <v>0</v>
      </c>
      <c r="BV31" s="24">
        <v>0</v>
      </c>
      <c r="BW31" s="25">
        <v>0</v>
      </c>
      <c r="BX31" s="26">
        <v>0</v>
      </c>
      <c r="BY31" s="25">
        <v>0</v>
      </c>
      <c r="BZ31" s="24"/>
      <c r="CA31" s="24">
        <f t="shared" si="27"/>
        <v>2361542.25</v>
      </c>
      <c r="CB31" s="24">
        <f t="shared" si="28"/>
        <v>2186584.91</v>
      </c>
      <c r="CC31" s="25">
        <v>1215</v>
      </c>
      <c r="CD31" s="24">
        <v>718660.98</v>
      </c>
      <c r="CE31" s="25">
        <v>465</v>
      </c>
      <c r="CF31" s="24">
        <v>269486.25</v>
      </c>
      <c r="CG31" s="25">
        <v>1648</v>
      </c>
      <c r="CH31" s="24">
        <v>1198437.68</v>
      </c>
      <c r="CI31" s="25">
        <v>18</v>
      </c>
      <c r="CJ31" s="24">
        <v>174957.34</v>
      </c>
      <c r="CK31" s="25">
        <v>0</v>
      </c>
      <c r="CL31" s="26">
        <v>0</v>
      </c>
      <c r="CM31" s="25">
        <v>0</v>
      </c>
      <c r="CN31" s="24">
        <v>0</v>
      </c>
      <c r="CO31" s="25">
        <v>0</v>
      </c>
      <c r="CP31" s="26">
        <v>0</v>
      </c>
      <c r="CQ31" s="25">
        <v>0</v>
      </c>
      <c r="CR31" s="24"/>
    </row>
    <row r="32" spans="1:96" ht="15" customHeight="1" x14ac:dyDescent="0.25">
      <c r="A32" s="6" t="s">
        <v>196</v>
      </c>
      <c r="B32" s="8" t="s">
        <v>197</v>
      </c>
      <c r="C32" s="28">
        <v>330283</v>
      </c>
      <c r="D32" s="29" t="s">
        <v>124</v>
      </c>
      <c r="E32" s="29" t="s">
        <v>123</v>
      </c>
      <c r="F32" s="31" t="s">
        <v>125</v>
      </c>
      <c r="G32" s="24">
        <f t="shared" si="19"/>
        <v>6087747.1299999999</v>
      </c>
      <c r="H32" s="24">
        <f t="shared" si="29"/>
        <v>5775680.3399999999</v>
      </c>
      <c r="I32" s="25">
        <f t="shared" si="20"/>
        <v>6149</v>
      </c>
      <c r="J32" s="24">
        <f t="shared" si="20"/>
        <v>2748115.52</v>
      </c>
      <c r="K32" s="25">
        <f t="shared" si="20"/>
        <v>763</v>
      </c>
      <c r="L32" s="24">
        <f t="shared" si="20"/>
        <v>420019.51</v>
      </c>
      <c r="M32" s="25">
        <f t="shared" si="20"/>
        <v>2321</v>
      </c>
      <c r="N32" s="24">
        <f t="shared" si="20"/>
        <v>2607545.31</v>
      </c>
      <c r="O32" s="25">
        <f t="shared" si="20"/>
        <v>29</v>
      </c>
      <c r="P32" s="24">
        <f t="shared" si="20"/>
        <v>312066.78999999998</v>
      </c>
      <c r="Q32" s="25">
        <f t="shared" si="20"/>
        <v>0</v>
      </c>
      <c r="R32" s="24">
        <f t="shared" si="20"/>
        <v>0</v>
      </c>
      <c r="S32" s="25">
        <f t="shared" si="20"/>
        <v>0</v>
      </c>
      <c r="T32" s="24">
        <f t="shared" si="20"/>
        <v>0</v>
      </c>
      <c r="U32" s="25">
        <f t="shared" si="20"/>
        <v>0</v>
      </c>
      <c r="V32" s="24">
        <f t="shared" si="20"/>
        <v>0</v>
      </c>
      <c r="W32" s="25">
        <f t="shared" si="20"/>
        <v>0</v>
      </c>
      <c r="X32" s="24">
        <f t="shared" si="20"/>
        <v>0</v>
      </c>
      <c r="Y32" s="24">
        <f t="shared" si="21"/>
        <v>1573129.46</v>
      </c>
      <c r="Z32" s="24">
        <f t="shared" si="22"/>
        <v>1479509.42</v>
      </c>
      <c r="AA32" s="25">
        <v>1845</v>
      </c>
      <c r="AB32" s="24">
        <v>695305.37</v>
      </c>
      <c r="AC32" s="25">
        <v>229</v>
      </c>
      <c r="AD32" s="24">
        <v>126005.85</v>
      </c>
      <c r="AE32" s="25">
        <v>696</v>
      </c>
      <c r="AF32" s="24">
        <v>658198.19999999995</v>
      </c>
      <c r="AG32" s="25">
        <v>9</v>
      </c>
      <c r="AH32" s="24">
        <v>93620.04</v>
      </c>
      <c r="AI32" s="25">
        <v>0</v>
      </c>
      <c r="AJ32" s="26">
        <v>0</v>
      </c>
      <c r="AK32" s="25">
        <v>0</v>
      </c>
      <c r="AL32" s="24">
        <v>0</v>
      </c>
      <c r="AM32" s="25">
        <v>0</v>
      </c>
      <c r="AN32" s="26">
        <v>0</v>
      </c>
      <c r="AO32" s="25">
        <v>0</v>
      </c>
      <c r="AP32" s="24"/>
      <c r="AQ32" s="24">
        <f t="shared" si="23"/>
        <v>1470744.1</v>
      </c>
      <c r="AR32" s="24">
        <f t="shared" si="24"/>
        <v>1408330.74</v>
      </c>
      <c r="AS32" s="25">
        <v>1230</v>
      </c>
      <c r="AT32" s="24">
        <v>678752.39</v>
      </c>
      <c r="AU32" s="25">
        <v>153</v>
      </c>
      <c r="AV32" s="24">
        <v>84003.9</v>
      </c>
      <c r="AW32" s="25">
        <v>464</v>
      </c>
      <c r="AX32" s="24">
        <v>645574.44999999995</v>
      </c>
      <c r="AY32" s="25">
        <v>6</v>
      </c>
      <c r="AZ32" s="24">
        <v>62413.36</v>
      </c>
      <c r="BA32" s="25">
        <v>0</v>
      </c>
      <c r="BB32" s="26">
        <v>0</v>
      </c>
      <c r="BC32" s="25">
        <v>0</v>
      </c>
      <c r="BD32" s="24">
        <v>0</v>
      </c>
      <c r="BE32" s="25">
        <v>0</v>
      </c>
      <c r="BF32" s="26">
        <v>0</v>
      </c>
      <c r="BG32" s="25">
        <v>0</v>
      </c>
      <c r="BH32" s="24"/>
      <c r="BI32" s="24">
        <f t="shared" si="25"/>
        <v>1470744.1</v>
      </c>
      <c r="BJ32" s="24">
        <f t="shared" si="26"/>
        <v>1408330.74</v>
      </c>
      <c r="BK32" s="25">
        <v>1230</v>
      </c>
      <c r="BL32" s="24">
        <v>678752.39</v>
      </c>
      <c r="BM32" s="25">
        <v>153</v>
      </c>
      <c r="BN32" s="24">
        <v>84003.9</v>
      </c>
      <c r="BO32" s="25">
        <v>464</v>
      </c>
      <c r="BP32" s="24">
        <v>645574.44999999995</v>
      </c>
      <c r="BQ32" s="25">
        <v>6</v>
      </c>
      <c r="BR32" s="24">
        <v>62413.36</v>
      </c>
      <c r="BS32" s="25">
        <v>0</v>
      </c>
      <c r="BT32" s="26">
        <v>0</v>
      </c>
      <c r="BU32" s="25">
        <v>0</v>
      </c>
      <c r="BV32" s="24">
        <v>0</v>
      </c>
      <c r="BW32" s="25">
        <v>0</v>
      </c>
      <c r="BX32" s="26">
        <v>0</v>
      </c>
      <c r="BY32" s="25">
        <v>0</v>
      </c>
      <c r="BZ32" s="24"/>
      <c r="CA32" s="24">
        <f t="shared" si="27"/>
        <v>1573129.47</v>
      </c>
      <c r="CB32" s="24">
        <f t="shared" si="28"/>
        <v>1479509.44</v>
      </c>
      <c r="CC32" s="25">
        <v>1844</v>
      </c>
      <c r="CD32" s="24">
        <v>695305.37</v>
      </c>
      <c r="CE32" s="25">
        <v>228</v>
      </c>
      <c r="CF32" s="24">
        <v>126005.86</v>
      </c>
      <c r="CG32" s="25">
        <v>697</v>
      </c>
      <c r="CH32" s="24">
        <v>658198.21</v>
      </c>
      <c r="CI32" s="25">
        <v>8</v>
      </c>
      <c r="CJ32" s="24">
        <v>93620.03</v>
      </c>
      <c r="CK32" s="25">
        <v>0</v>
      </c>
      <c r="CL32" s="26">
        <v>0</v>
      </c>
      <c r="CM32" s="25">
        <v>0</v>
      </c>
      <c r="CN32" s="24">
        <v>0</v>
      </c>
      <c r="CO32" s="25">
        <v>0</v>
      </c>
      <c r="CP32" s="26">
        <v>0</v>
      </c>
      <c r="CQ32" s="25">
        <v>0</v>
      </c>
      <c r="CR32" s="24"/>
    </row>
    <row r="33" spans="1:96" ht="15" customHeight="1" x14ac:dyDescent="0.25">
      <c r="A33" s="6" t="s">
        <v>198</v>
      </c>
      <c r="B33" s="8" t="s">
        <v>12</v>
      </c>
      <c r="C33" s="28">
        <v>330039</v>
      </c>
      <c r="D33" s="29" t="s">
        <v>124</v>
      </c>
      <c r="E33" s="29" t="s">
        <v>123</v>
      </c>
      <c r="F33" s="31" t="s">
        <v>125</v>
      </c>
      <c r="G33" s="24">
        <f t="shared" si="19"/>
        <v>3152777.71</v>
      </c>
      <c r="H33" s="24">
        <f t="shared" si="29"/>
        <v>3152777.71</v>
      </c>
      <c r="I33" s="25">
        <f t="shared" si="20"/>
        <v>1308</v>
      </c>
      <c r="J33" s="24">
        <f t="shared" si="20"/>
        <v>612995.18000000005</v>
      </c>
      <c r="K33" s="25">
        <f t="shared" si="20"/>
        <v>448</v>
      </c>
      <c r="L33" s="24">
        <f t="shared" si="20"/>
        <v>257012.81</v>
      </c>
      <c r="M33" s="25">
        <f t="shared" si="20"/>
        <v>2073</v>
      </c>
      <c r="N33" s="24">
        <f t="shared" si="20"/>
        <v>2282769.7200000002</v>
      </c>
      <c r="O33" s="25">
        <f t="shared" si="20"/>
        <v>0</v>
      </c>
      <c r="P33" s="24">
        <f t="shared" si="20"/>
        <v>0</v>
      </c>
      <c r="Q33" s="25">
        <f t="shared" si="20"/>
        <v>0</v>
      </c>
      <c r="R33" s="24">
        <f t="shared" si="20"/>
        <v>0</v>
      </c>
      <c r="S33" s="25">
        <f t="shared" si="20"/>
        <v>0</v>
      </c>
      <c r="T33" s="24">
        <f t="shared" si="20"/>
        <v>0</v>
      </c>
      <c r="U33" s="25">
        <f t="shared" si="20"/>
        <v>0</v>
      </c>
      <c r="V33" s="24">
        <f t="shared" si="20"/>
        <v>0</v>
      </c>
      <c r="W33" s="25">
        <f t="shared" si="20"/>
        <v>0</v>
      </c>
      <c r="X33" s="24">
        <f t="shared" si="20"/>
        <v>0</v>
      </c>
      <c r="Y33" s="24">
        <f t="shared" si="21"/>
        <v>945833.31</v>
      </c>
      <c r="Z33" s="24">
        <f t="shared" si="22"/>
        <v>945833.31</v>
      </c>
      <c r="AA33" s="25">
        <v>392</v>
      </c>
      <c r="AB33" s="24">
        <v>183898.55</v>
      </c>
      <c r="AC33" s="25">
        <v>134</v>
      </c>
      <c r="AD33" s="24">
        <v>77103.839999999997</v>
      </c>
      <c r="AE33" s="25">
        <v>622</v>
      </c>
      <c r="AF33" s="24">
        <v>684830.92</v>
      </c>
      <c r="AG33" s="25">
        <v>0</v>
      </c>
      <c r="AH33" s="24">
        <v>0</v>
      </c>
      <c r="AI33" s="25">
        <v>0</v>
      </c>
      <c r="AJ33" s="26">
        <v>0</v>
      </c>
      <c r="AK33" s="25">
        <v>0</v>
      </c>
      <c r="AL33" s="24">
        <v>0</v>
      </c>
      <c r="AM33" s="25">
        <v>0</v>
      </c>
      <c r="AN33" s="26">
        <v>0</v>
      </c>
      <c r="AO33" s="25">
        <v>0</v>
      </c>
      <c r="AP33" s="24"/>
      <c r="AQ33" s="24">
        <f t="shared" si="23"/>
        <v>630555.54</v>
      </c>
      <c r="AR33" s="24">
        <f t="shared" si="24"/>
        <v>630555.54</v>
      </c>
      <c r="AS33" s="25">
        <v>262</v>
      </c>
      <c r="AT33" s="24">
        <v>122599.03999999999</v>
      </c>
      <c r="AU33" s="25">
        <v>90</v>
      </c>
      <c r="AV33" s="24">
        <v>51402.559999999998</v>
      </c>
      <c r="AW33" s="25">
        <v>415</v>
      </c>
      <c r="AX33" s="24">
        <v>456553.94</v>
      </c>
      <c r="AY33" s="25">
        <v>0</v>
      </c>
      <c r="AZ33" s="24">
        <v>0</v>
      </c>
      <c r="BA33" s="25">
        <v>0</v>
      </c>
      <c r="BB33" s="26">
        <v>0</v>
      </c>
      <c r="BC33" s="25">
        <v>0</v>
      </c>
      <c r="BD33" s="24">
        <v>0</v>
      </c>
      <c r="BE33" s="25">
        <v>0</v>
      </c>
      <c r="BF33" s="26">
        <v>0</v>
      </c>
      <c r="BG33" s="25">
        <v>0</v>
      </c>
      <c r="BH33" s="24"/>
      <c r="BI33" s="24">
        <f t="shared" si="25"/>
        <v>630555.54</v>
      </c>
      <c r="BJ33" s="24">
        <f t="shared" si="26"/>
        <v>630555.54</v>
      </c>
      <c r="BK33" s="25">
        <v>262</v>
      </c>
      <c r="BL33" s="24">
        <v>122599.03999999999</v>
      </c>
      <c r="BM33" s="25">
        <v>90</v>
      </c>
      <c r="BN33" s="24">
        <v>51402.559999999998</v>
      </c>
      <c r="BO33" s="25">
        <v>415</v>
      </c>
      <c r="BP33" s="24">
        <v>456553.94</v>
      </c>
      <c r="BQ33" s="25">
        <v>0</v>
      </c>
      <c r="BR33" s="24">
        <v>0</v>
      </c>
      <c r="BS33" s="25">
        <v>0</v>
      </c>
      <c r="BT33" s="26">
        <v>0</v>
      </c>
      <c r="BU33" s="25">
        <v>0</v>
      </c>
      <c r="BV33" s="24">
        <v>0</v>
      </c>
      <c r="BW33" s="25">
        <v>0</v>
      </c>
      <c r="BX33" s="26">
        <v>0</v>
      </c>
      <c r="BY33" s="25">
        <v>0</v>
      </c>
      <c r="BZ33" s="24"/>
      <c r="CA33" s="24">
        <f t="shared" si="27"/>
        <v>945833.32</v>
      </c>
      <c r="CB33" s="24">
        <f t="shared" si="28"/>
        <v>945833.32</v>
      </c>
      <c r="CC33" s="25">
        <v>392</v>
      </c>
      <c r="CD33" s="24">
        <v>183898.55</v>
      </c>
      <c r="CE33" s="25">
        <v>134</v>
      </c>
      <c r="CF33" s="24">
        <v>77103.850000000006</v>
      </c>
      <c r="CG33" s="25">
        <v>621</v>
      </c>
      <c r="CH33" s="24">
        <v>684830.92</v>
      </c>
      <c r="CI33" s="25">
        <v>0</v>
      </c>
      <c r="CJ33" s="24">
        <v>0</v>
      </c>
      <c r="CK33" s="25">
        <v>0</v>
      </c>
      <c r="CL33" s="26">
        <v>0</v>
      </c>
      <c r="CM33" s="25">
        <v>0</v>
      </c>
      <c r="CN33" s="24">
        <v>0</v>
      </c>
      <c r="CO33" s="25">
        <v>0</v>
      </c>
      <c r="CP33" s="26">
        <v>0</v>
      </c>
      <c r="CQ33" s="25">
        <v>0</v>
      </c>
      <c r="CR33" s="24"/>
    </row>
    <row r="34" spans="1:96" ht="15" customHeight="1" x14ac:dyDescent="0.25">
      <c r="A34" s="6" t="s">
        <v>199</v>
      </c>
      <c r="B34" s="8" t="s">
        <v>200</v>
      </c>
      <c r="C34" s="28">
        <v>330332</v>
      </c>
      <c r="D34" s="29" t="s">
        <v>124</v>
      </c>
      <c r="E34" s="29" t="s">
        <v>123</v>
      </c>
      <c r="F34" s="31" t="s">
        <v>125</v>
      </c>
      <c r="G34" s="24">
        <f t="shared" si="19"/>
        <v>3579757.65</v>
      </c>
      <c r="H34" s="24">
        <f t="shared" si="29"/>
        <v>2602341.96</v>
      </c>
      <c r="I34" s="25">
        <f t="shared" si="20"/>
        <v>1314</v>
      </c>
      <c r="J34" s="24">
        <f t="shared" si="20"/>
        <v>943589.04</v>
      </c>
      <c r="K34" s="25">
        <f t="shared" si="20"/>
        <v>442</v>
      </c>
      <c r="L34" s="24">
        <f t="shared" si="20"/>
        <v>238948.75</v>
      </c>
      <c r="M34" s="25">
        <f t="shared" si="20"/>
        <v>1406</v>
      </c>
      <c r="N34" s="24">
        <f t="shared" si="20"/>
        <v>1419804.17</v>
      </c>
      <c r="O34" s="25">
        <f t="shared" si="20"/>
        <v>106</v>
      </c>
      <c r="P34" s="24">
        <f t="shared" si="20"/>
        <v>977415.69</v>
      </c>
      <c r="Q34" s="25">
        <f t="shared" si="20"/>
        <v>0</v>
      </c>
      <c r="R34" s="24">
        <f t="shared" si="20"/>
        <v>0</v>
      </c>
      <c r="S34" s="25">
        <f t="shared" si="20"/>
        <v>0</v>
      </c>
      <c r="T34" s="24">
        <f t="shared" si="20"/>
        <v>0</v>
      </c>
      <c r="U34" s="25">
        <f t="shared" si="20"/>
        <v>0</v>
      </c>
      <c r="V34" s="24">
        <f t="shared" si="20"/>
        <v>0</v>
      </c>
      <c r="W34" s="25">
        <f t="shared" si="20"/>
        <v>0</v>
      </c>
      <c r="X34" s="24">
        <f t="shared" si="20"/>
        <v>0</v>
      </c>
      <c r="Y34" s="24">
        <f t="shared" si="21"/>
        <v>986179.39</v>
      </c>
      <c r="Z34" s="24">
        <f t="shared" si="22"/>
        <v>692954.68</v>
      </c>
      <c r="AA34" s="25">
        <v>394</v>
      </c>
      <c r="AB34" s="24">
        <v>238325.28</v>
      </c>
      <c r="AC34" s="25">
        <v>133</v>
      </c>
      <c r="AD34" s="24">
        <v>71684.63</v>
      </c>
      <c r="AE34" s="25">
        <v>422</v>
      </c>
      <c r="AF34" s="24">
        <v>382944.77</v>
      </c>
      <c r="AG34" s="25">
        <v>32</v>
      </c>
      <c r="AH34" s="24">
        <v>293224.71000000002</v>
      </c>
      <c r="AI34" s="25">
        <v>0</v>
      </c>
      <c r="AJ34" s="26">
        <v>0</v>
      </c>
      <c r="AK34" s="25">
        <v>0</v>
      </c>
      <c r="AL34" s="24">
        <v>0</v>
      </c>
      <c r="AM34" s="25">
        <v>0</v>
      </c>
      <c r="AN34" s="26">
        <v>0</v>
      </c>
      <c r="AO34" s="25">
        <v>0</v>
      </c>
      <c r="AP34" s="24"/>
      <c r="AQ34" s="24">
        <f t="shared" si="23"/>
        <v>803699.44</v>
      </c>
      <c r="AR34" s="24">
        <f t="shared" si="24"/>
        <v>608216.30000000005</v>
      </c>
      <c r="AS34" s="25">
        <v>263</v>
      </c>
      <c r="AT34" s="24">
        <v>233469.24</v>
      </c>
      <c r="AU34" s="25">
        <v>88</v>
      </c>
      <c r="AV34" s="24">
        <v>47789.75</v>
      </c>
      <c r="AW34" s="25">
        <v>281</v>
      </c>
      <c r="AX34" s="24">
        <v>326957.31</v>
      </c>
      <c r="AY34" s="25">
        <v>21</v>
      </c>
      <c r="AZ34" s="24">
        <v>195483.14</v>
      </c>
      <c r="BA34" s="25">
        <v>0</v>
      </c>
      <c r="BB34" s="26">
        <v>0</v>
      </c>
      <c r="BC34" s="25">
        <v>0</v>
      </c>
      <c r="BD34" s="24">
        <v>0</v>
      </c>
      <c r="BE34" s="25">
        <v>0</v>
      </c>
      <c r="BF34" s="26">
        <v>0</v>
      </c>
      <c r="BG34" s="25">
        <v>0</v>
      </c>
      <c r="BH34" s="24"/>
      <c r="BI34" s="24">
        <f t="shared" si="25"/>
        <v>803699.44</v>
      </c>
      <c r="BJ34" s="24">
        <f t="shared" si="26"/>
        <v>608216.30000000005</v>
      </c>
      <c r="BK34" s="25">
        <v>263</v>
      </c>
      <c r="BL34" s="24">
        <v>233469.24</v>
      </c>
      <c r="BM34" s="25">
        <v>88</v>
      </c>
      <c r="BN34" s="24">
        <v>47789.75</v>
      </c>
      <c r="BO34" s="25">
        <v>281</v>
      </c>
      <c r="BP34" s="24">
        <v>326957.31</v>
      </c>
      <c r="BQ34" s="25">
        <v>21</v>
      </c>
      <c r="BR34" s="24">
        <v>195483.14</v>
      </c>
      <c r="BS34" s="25">
        <v>0</v>
      </c>
      <c r="BT34" s="26">
        <v>0</v>
      </c>
      <c r="BU34" s="25">
        <v>0</v>
      </c>
      <c r="BV34" s="24">
        <v>0</v>
      </c>
      <c r="BW34" s="25">
        <v>0</v>
      </c>
      <c r="BX34" s="26">
        <v>0</v>
      </c>
      <c r="BY34" s="25">
        <v>0</v>
      </c>
      <c r="BZ34" s="24"/>
      <c r="CA34" s="24">
        <f t="shared" si="27"/>
        <v>986179.38</v>
      </c>
      <c r="CB34" s="24">
        <f t="shared" si="28"/>
        <v>692954.68</v>
      </c>
      <c r="CC34" s="25">
        <v>394</v>
      </c>
      <c r="CD34" s="24">
        <v>238325.28</v>
      </c>
      <c r="CE34" s="25">
        <v>133</v>
      </c>
      <c r="CF34" s="24">
        <v>71684.62</v>
      </c>
      <c r="CG34" s="25">
        <v>422</v>
      </c>
      <c r="CH34" s="24">
        <v>382944.78</v>
      </c>
      <c r="CI34" s="25">
        <v>32</v>
      </c>
      <c r="CJ34" s="24">
        <v>293224.7</v>
      </c>
      <c r="CK34" s="25">
        <v>0</v>
      </c>
      <c r="CL34" s="26">
        <v>0</v>
      </c>
      <c r="CM34" s="25">
        <v>0</v>
      </c>
      <c r="CN34" s="24">
        <v>0</v>
      </c>
      <c r="CO34" s="25">
        <v>0</v>
      </c>
      <c r="CP34" s="26">
        <v>0</v>
      </c>
      <c r="CQ34" s="25">
        <v>0</v>
      </c>
      <c r="CR34" s="24"/>
    </row>
    <row r="35" spans="1:96" ht="15" customHeight="1" x14ac:dyDescent="0.25">
      <c r="A35" s="6" t="s">
        <v>201</v>
      </c>
      <c r="B35" s="8" t="s">
        <v>13</v>
      </c>
      <c r="C35" s="28">
        <v>330114</v>
      </c>
      <c r="D35" s="29" t="s">
        <v>124</v>
      </c>
      <c r="E35" s="29" t="s">
        <v>128</v>
      </c>
      <c r="F35" s="31" t="s">
        <v>125</v>
      </c>
      <c r="G35" s="24">
        <f t="shared" si="19"/>
        <v>11931217.68</v>
      </c>
      <c r="H35" s="24">
        <f t="shared" si="29"/>
        <v>0</v>
      </c>
      <c r="I35" s="25">
        <f t="shared" si="20"/>
        <v>0</v>
      </c>
      <c r="J35" s="24">
        <f t="shared" si="20"/>
        <v>0</v>
      </c>
      <c r="K35" s="25">
        <f t="shared" si="20"/>
        <v>0</v>
      </c>
      <c r="L35" s="24">
        <f t="shared" si="20"/>
        <v>0</v>
      </c>
      <c r="M35" s="25">
        <f t="shared" si="20"/>
        <v>0</v>
      </c>
      <c r="N35" s="24">
        <f t="shared" si="20"/>
        <v>0</v>
      </c>
      <c r="O35" s="25">
        <f t="shared" si="20"/>
        <v>0</v>
      </c>
      <c r="P35" s="24">
        <f t="shared" si="20"/>
        <v>0</v>
      </c>
      <c r="Q35" s="25">
        <f t="shared" si="20"/>
        <v>0</v>
      </c>
      <c r="R35" s="24">
        <f t="shared" si="20"/>
        <v>0</v>
      </c>
      <c r="S35" s="25">
        <f t="shared" si="20"/>
        <v>0</v>
      </c>
      <c r="T35" s="24">
        <f t="shared" si="20"/>
        <v>0</v>
      </c>
      <c r="U35" s="25">
        <f t="shared" si="20"/>
        <v>0</v>
      </c>
      <c r="V35" s="24">
        <f t="shared" si="20"/>
        <v>0</v>
      </c>
      <c r="W35" s="25">
        <f t="shared" si="20"/>
        <v>6191</v>
      </c>
      <c r="X35" s="24">
        <f t="shared" si="20"/>
        <v>11931217.68</v>
      </c>
      <c r="Y35" s="24">
        <f t="shared" si="21"/>
        <v>3007067.64</v>
      </c>
      <c r="Z35" s="24">
        <f t="shared" si="22"/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6">
        <v>0</v>
      </c>
      <c r="AK35" s="25">
        <v>0</v>
      </c>
      <c r="AL35" s="24">
        <v>0</v>
      </c>
      <c r="AM35" s="25">
        <v>0</v>
      </c>
      <c r="AN35" s="26">
        <v>0</v>
      </c>
      <c r="AO35" s="25">
        <v>1548</v>
      </c>
      <c r="AP35" s="24">
        <v>3007067.64</v>
      </c>
      <c r="AQ35" s="24">
        <f t="shared" si="23"/>
        <v>3007067.64</v>
      </c>
      <c r="AR35" s="24">
        <f t="shared" si="24"/>
        <v>0</v>
      </c>
      <c r="AS35" s="25">
        <v>0</v>
      </c>
      <c r="AT35" s="24">
        <v>0</v>
      </c>
      <c r="AU35" s="25">
        <v>0</v>
      </c>
      <c r="AV35" s="24">
        <v>0</v>
      </c>
      <c r="AW35" s="25">
        <v>0</v>
      </c>
      <c r="AX35" s="24">
        <v>0</v>
      </c>
      <c r="AY35" s="25">
        <v>0</v>
      </c>
      <c r="AZ35" s="24">
        <v>0</v>
      </c>
      <c r="BA35" s="25">
        <v>0</v>
      </c>
      <c r="BB35" s="26">
        <v>0</v>
      </c>
      <c r="BC35" s="25">
        <v>0</v>
      </c>
      <c r="BD35" s="24">
        <v>0</v>
      </c>
      <c r="BE35" s="25">
        <v>0</v>
      </c>
      <c r="BF35" s="26">
        <v>0</v>
      </c>
      <c r="BG35" s="25">
        <v>1548</v>
      </c>
      <c r="BH35" s="24">
        <v>3007067.64</v>
      </c>
      <c r="BI35" s="24">
        <f t="shared" si="25"/>
        <v>2958541.2</v>
      </c>
      <c r="BJ35" s="24">
        <f t="shared" si="26"/>
        <v>0</v>
      </c>
      <c r="BK35" s="25">
        <v>0</v>
      </c>
      <c r="BL35" s="24">
        <v>0</v>
      </c>
      <c r="BM35" s="25">
        <v>0</v>
      </c>
      <c r="BN35" s="24">
        <v>0</v>
      </c>
      <c r="BO35" s="25">
        <v>0</v>
      </c>
      <c r="BP35" s="24">
        <v>0</v>
      </c>
      <c r="BQ35" s="25">
        <v>0</v>
      </c>
      <c r="BR35" s="24">
        <v>0</v>
      </c>
      <c r="BS35" s="25">
        <v>0</v>
      </c>
      <c r="BT35" s="26">
        <v>0</v>
      </c>
      <c r="BU35" s="25">
        <v>0</v>
      </c>
      <c r="BV35" s="24">
        <v>0</v>
      </c>
      <c r="BW35" s="25">
        <v>0</v>
      </c>
      <c r="BX35" s="26">
        <v>0</v>
      </c>
      <c r="BY35" s="25">
        <v>1548</v>
      </c>
      <c r="BZ35" s="24">
        <v>2958541.2</v>
      </c>
      <c r="CA35" s="24">
        <f t="shared" si="27"/>
        <v>2958541.2</v>
      </c>
      <c r="CB35" s="24">
        <f t="shared" si="28"/>
        <v>0</v>
      </c>
      <c r="CC35" s="25">
        <v>0</v>
      </c>
      <c r="CD35" s="24">
        <v>0</v>
      </c>
      <c r="CE35" s="25">
        <v>0</v>
      </c>
      <c r="CF35" s="24">
        <v>0</v>
      </c>
      <c r="CG35" s="25">
        <v>0</v>
      </c>
      <c r="CH35" s="24">
        <v>0</v>
      </c>
      <c r="CI35" s="25">
        <v>0</v>
      </c>
      <c r="CJ35" s="24">
        <v>0</v>
      </c>
      <c r="CK35" s="25">
        <v>0</v>
      </c>
      <c r="CL35" s="26">
        <v>0</v>
      </c>
      <c r="CM35" s="25">
        <v>0</v>
      </c>
      <c r="CN35" s="24">
        <v>0</v>
      </c>
      <c r="CO35" s="25">
        <v>0</v>
      </c>
      <c r="CP35" s="26">
        <v>0</v>
      </c>
      <c r="CQ35" s="25">
        <v>1547</v>
      </c>
      <c r="CR35" s="24">
        <v>2958541.2</v>
      </c>
    </row>
    <row r="36" spans="1:96" ht="15" customHeight="1" x14ac:dyDescent="0.25">
      <c r="A36" s="6" t="s">
        <v>202</v>
      </c>
      <c r="B36" s="8" t="s">
        <v>14</v>
      </c>
      <c r="C36" s="28">
        <v>330337</v>
      </c>
      <c r="D36" s="29" t="s">
        <v>124</v>
      </c>
      <c r="E36" s="29" t="s">
        <v>129</v>
      </c>
      <c r="F36" s="31" t="s">
        <v>125</v>
      </c>
      <c r="G36" s="24">
        <f t="shared" si="19"/>
        <v>360879.93</v>
      </c>
      <c r="H36" s="24">
        <f t="shared" si="29"/>
        <v>360879.93</v>
      </c>
      <c r="I36" s="25">
        <f t="shared" si="20"/>
        <v>334</v>
      </c>
      <c r="J36" s="24">
        <f t="shared" si="20"/>
        <v>77933.58</v>
      </c>
      <c r="K36" s="25">
        <f t="shared" si="20"/>
        <v>2</v>
      </c>
      <c r="L36" s="24">
        <f t="shared" si="20"/>
        <v>1532.95</v>
      </c>
      <c r="M36" s="25">
        <f t="shared" si="20"/>
        <v>285</v>
      </c>
      <c r="N36" s="24">
        <f t="shared" si="20"/>
        <v>281413.40000000002</v>
      </c>
      <c r="O36" s="25">
        <f t="shared" si="20"/>
        <v>0</v>
      </c>
      <c r="P36" s="24">
        <f t="shared" si="20"/>
        <v>0</v>
      </c>
      <c r="Q36" s="25">
        <f t="shared" si="20"/>
        <v>0</v>
      </c>
      <c r="R36" s="24">
        <f t="shared" si="20"/>
        <v>0</v>
      </c>
      <c r="S36" s="25">
        <f t="shared" si="20"/>
        <v>0</v>
      </c>
      <c r="T36" s="24">
        <f t="shared" si="20"/>
        <v>0</v>
      </c>
      <c r="U36" s="25">
        <f t="shared" si="20"/>
        <v>0</v>
      </c>
      <c r="V36" s="24">
        <f t="shared" si="20"/>
        <v>0</v>
      </c>
      <c r="W36" s="25">
        <f t="shared" si="20"/>
        <v>0</v>
      </c>
      <c r="X36" s="24">
        <f t="shared" si="20"/>
        <v>0</v>
      </c>
      <c r="Y36" s="24">
        <f t="shared" si="21"/>
        <v>108263.98</v>
      </c>
      <c r="Z36" s="24">
        <f t="shared" si="22"/>
        <v>108263.98</v>
      </c>
      <c r="AA36" s="25">
        <v>100</v>
      </c>
      <c r="AB36" s="24">
        <v>23380.07</v>
      </c>
      <c r="AC36" s="25">
        <v>1</v>
      </c>
      <c r="AD36" s="24">
        <v>459.89</v>
      </c>
      <c r="AE36" s="25">
        <v>86</v>
      </c>
      <c r="AF36" s="24">
        <v>84424.02</v>
      </c>
      <c r="AG36" s="25">
        <v>0</v>
      </c>
      <c r="AH36" s="24">
        <v>0</v>
      </c>
      <c r="AI36" s="25">
        <v>0</v>
      </c>
      <c r="AJ36" s="26">
        <v>0</v>
      </c>
      <c r="AK36" s="25">
        <v>0</v>
      </c>
      <c r="AL36" s="24">
        <v>0</v>
      </c>
      <c r="AM36" s="25">
        <v>0</v>
      </c>
      <c r="AN36" s="26">
        <v>0</v>
      </c>
      <c r="AO36" s="25">
        <v>0</v>
      </c>
      <c r="AP36" s="24">
        <v>0</v>
      </c>
      <c r="AQ36" s="24">
        <f t="shared" si="23"/>
        <v>72175.990000000005</v>
      </c>
      <c r="AR36" s="24">
        <f t="shared" si="24"/>
        <v>72175.990000000005</v>
      </c>
      <c r="AS36" s="25">
        <v>67</v>
      </c>
      <c r="AT36" s="24">
        <v>15586.72</v>
      </c>
      <c r="AU36" s="25">
        <v>0</v>
      </c>
      <c r="AV36" s="24">
        <v>306.58999999999997</v>
      </c>
      <c r="AW36" s="25">
        <v>57</v>
      </c>
      <c r="AX36" s="24">
        <v>56282.68</v>
      </c>
      <c r="AY36" s="25">
        <v>0</v>
      </c>
      <c r="AZ36" s="24">
        <v>0</v>
      </c>
      <c r="BA36" s="25">
        <v>0</v>
      </c>
      <c r="BB36" s="26">
        <v>0</v>
      </c>
      <c r="BC36" s="25">
        <v>0</v>
      </c>
      <c r="BD36" s="24">
        <v>0</v>
      </c>
      <c r="BE36" s="25">
        <v>0</v>
      </c>
      <c r="BF36" s="26">
        <v>0</v>
      </c>
      <c r="BG36" s="25">
        <v>0</v>
      </c>
      <c r="BH36" s="24">
        <v>0</v>
      </c>
      <c r="BI36" s="24">
        <f t="shared" si="25"/>
        <v>72175.990000000005</v>
      </c>
      <c r="BJ36" s="24">
        <f t="shared" si="26"/>
        <v>72175.990000000005</v>
      </c>
      <c r="BK36" s="25">
        <v>67</v>
      </c>
      <c r="BL36" s="24">
        <v>15586.72</v>
      </c>
      <c r="BM36" s="25">
        <v>0</v>
      </c>
      <c r="BN36" s="24">
        <v>306.58999999999997</v>
      </c>
      <c r="BO36" s="25">
        <v>57</v>
      </c>
      <c r="BP36" s="24">
        <v>56282.68</v>
      </c>
      <c r="BQ36" s="25">
        <v>0</v>
      </c>
      <c r="BR36" s="24">
        <v>0</v>
      </c>
      <c r="BS36" s="25">
        <v>0</v>
      </c>
      <c r="BT36" s="26">
        <v>0</v>
      </c>
      <c r="BU36" s="25">
        <v>0</v>
      </c>
      <c r="BV36" s="24">
        <v>0</v>
      </c>
      <c r="BW36" s="25">
        <v>0</v>
      </c>
      <c r="BX36" s="26">
        <v>0</v>
      </c>
      <c r="BY36" s="25">
        <v>0</v>
      </c>
      <c r="BZ36" s="24">
        <v>0</v>
      </c>
      <c r="CA36" s="24">
        <f t="shared" si="27"/>
        <v>108263.97</v>
      </c>
      <c r="CB36" s="24">
        <f t="shared" si="28"/>
        <v>108263.97</v>
      </c>
      <c r="CC36" s="25">
        <v>100</v>
      </c>
      <c r="CD36" s="24">
        <v>23380.07</v>
      </c>
      <c r="CE36" s="25">
        <v>1</v>
      </c>
      <c r="CF36" s="24">
        <v>459.88</v>
      </c>
      <c r="CG36" s="25">
        <v>85</v>
      </c>
      <c r="CH36" s="24">
        <v>84424.02</v>
      </c>
      <c r="CI36" s="25">
        <v>0</v>
      </c>
      <c r="CJ36" s="24">
        <v>0</v>
      </c>
      <c r="CK36" s="25">
        <v>0</v>
      </c>
      <c r="CL36" s="26">
        <v>0</v>
      </c>
      <c r="CM36" s="25">
        <v>0</v>
      </c>
      <c r="CN36" s="24">
        <v>0</v>
      </c>
      <c r="CO36" s="25">
        <v>0</v>
      </c>
      <c r="CP36" s="26">
        <v>0</v>
      </c>
      <c r="CQ36" s="25">
        <v>0</v>
      </c>
      <c r="CR36" s="24">
        <v>0</v>
      </c>
    </row>
    <row r="37" spans="1:96" ht="15" customHeight="1" x14ac:dyDescent="0.25">
      <c r="A37" s="6" t="s">
        <v>203</v>
      </c>
      <c r="B37" s="8" t="s">
        <v>15</v>
      </c>
      <c r="C37" s="28">
        <v>330398</v>
      </c>
      <c r="D37" s="29" t="s">
        <v>124</v>
      </c>
      <c r="E37" s="29" t="s">
        <v>129</v>
      </c>
      <c r="F37" s="31" t="s">
        <v>125</v>
      </c>
      <c r="G37" s="24">
        <f t="shared" si="19"/>
        <v>3171487.25</v>
      </c>
      <c r="H37" s="24">
        <f t="shared" si="29"/>
        <v>180121.86</v>
      </c>
      <c r="I37" s="25">
        <f t="shared" si="20"/>
        <v>0</v>
      </c>
      <c r="J37" s="24">
        <f t="shared" si="20"/>
        <v>0</v>
      </c>
      <c r="K37" s="25">
        <f t="shared" si="20"/>
        <v>282</v>
      </c>
      <c r="L37" s="24">
        <f t="shared" si="20"/>
        <v>180121.86</v>
      </c>
      <c r="M37" s="25">
        <f t="shared" si="20"/>
        <v>0</v>
      </c>
      <c r="N37" s="24">
        <f t="shared" si="20"/>
        <v>0</v>
      </c>
      <c r="O37" s="25">
        <f t="shared" si="20"/>
        <v>48</v>
      </c>
      <c r="P37" s="24">
        <f t="shared" si="20"/>
        <v>1927645.77</v>
      </c>
      <c r="Q37" s="25">
        <f t="shared" si="20"/>
        <v>17</v>
      </c>
      <c r="R37" s="24">
        <f t="shared" si="20"/>
        <v>1063719.6200000001</v>
      </c>
      <c r="S37" s="25">
        <f t="shared" si="20"/>
        <v>0</v>
      </c>
      <c r="T37" s="24">
        <f t="shared" si="20"/>
        <v>0</v>
      </c>
      <c r="U37" s="25">
        <f t="shared" si="20"/>
        <v>15</v>
      </c>
      <c r="V37" s="24">
        <f t="shared" si="20"/>
        <v>984836.94</v>
      </c>
      <c r="W37" s="25">
        <f t="shared" si="20"/>
        <v>0</v>
      </c>
      <c r="X37" s="24">
        <f t="shared" si="20"/>
        <v>0</v>
      </c>
      <c r="Y37" s="24">
        <f t="shared" si="21"/>
        <v>951446.18</v>
      </c>
      <c r="Z37" s="24">
        <f t="shared" si="22"/>
        <v>54036.56</v>
      </c>
      <c r="AA37" s="25">
        <v>0</v>
      </c>
      <c r="AB37" s="24">
        <v>0</v>
      </c>
      <c r="AC37" s="25">
        <v>85</v>
      </c>
      <c r="AD37" s="24">
        <v>54036.56</v>
      </c>
      <c r="AE37" s="25">
        <v>0</v>
      </c>
      <c r="AF37" s="24">
        <v>0</v>
      </c>
      <c r="AG37" s="25">
        <v>14</v>
      </c>
      <c r="AH37" s="24">
        <v>578293.73</v>
      </c>
      <c r="AI37" s="25">
        <v>5</v>
      </c>
      <c r="AJ37" s="26">
        <v>319115.89</v>
      </c>
      <c r="AK37" s="25">
        <v>0</v>
      </c>
      <c r="AL37" s="24">
        <v>0</v>
      </c>
      <c r="AM37" s="25">
        <v>5</v>
      </c>
      <c r="AN37" s="26">
        <v>295451.08</v>
      </c>
      <c r="AO37" s="25">
        <v>0</v>
      </c>
      <c r="AP37" s="24">
        <v>0</v>
      </c>
      <c r="AQ37" s="24">
        <f t="shared" si="23"/>
        <v>634297.43999999994</v>
      </c>
      <c r="AR37" s="24">
        <f t="shared" si="24"/>
        <v>36024.370000000003</v>
      </c>
      <c r="AS37" s="25">
        <v>0</v>
      </c>
      <c r="AT37" s="24">
        <v>0</v>
      </c>
      <c r="AU37" s="25">
        <v>56</v>
      </c>
      <c r="AV37" s="24">
        <v>36024.370000000003</v>
      </c>
      <c r="AW37" s="25">
        <v>0</v>
      </c>
      <c r="AX37" s="24">
        <v>0</v>
      </c>
      <c r="AY37" s="25">
        <v>10</v>
      </c>
      <c r="AZ37" s="24">
        <v>385529.15</v>
      </c>
      <c r="BA37" s="25">
        <v>3</v>
      </c>
      <c r="BB37" s="26">
        <v>212743.92</v>
      </c>
      <c r="BC37" s="25">
        <v>0</v>
      </c>
      <c r="BD37" s="24">
        <v>0</v>
      </c>
      <c r="BE37" s="25">
        <v>3</v>
      </c>
      <c r="BF37" s="26">
        <v>196967.39</v>
      </c>
      <c r="BG37" s="25">
        <v>0</v>
      </c>
      <c r="BH37" s="24">
        <v>0</v>
      </c>
      <c r="BI37" s="24">
        <f t="shared" si="25"/>
        <v>634297.43999999994</v>
      </c>
      <c r="BJ37" s="24">
        <f t="shared" si="26"/>
        <v>36024.370000000003</v>
      </c>
      <c r="BK37" s="25">
        <v>0</v>
      </c>
      <c r="BL37" s="24">
        <v>0</v>
      </c>
      <c r="BM37" s="25">
        <v>56</v>
      </c>
      <c r="BN37" s="24">
        <v>36024.370000000003</v>
      </c>
      <c r="BO37" s="25">
        <v>0</v>
      </c>
      <c r="BP37" s="24">
        <v>0</v>
      </c>
      <c r="BQ37" s="25">
        <v>10</v>
      </c>
      <c r="BR37" s="24">
        <v>385529.15</v>
      </c>
      <c r="BS37" s="25">
        <v>3</v>
      </c>
      <c r="BT37" s="26">
        <v>212743.92</v>
      </c>
      <c r="BU37" s="25">
        <v>0</v>
      </c>
      <c r="BV37" s="24">
        <v>0</v>
      </c>
      <c r="BW37" s="25">
        <v>3</v>
      </c>
      <c r="BX37" s="26">
        <v>196967.39</v>
      </c>
      <c r="BY37" s="25">
        <v>0</v>
      </c>
      <c r="BZ37" s="24">
        <v>0</v>
      </c>
      <c r="CA37" s="24">
        <f t="shared" si="27"/>
        <v>951446.19</v>
      </c>
      <c r="CB37" s="24">
        <f t="shared" si="28"/>
        <v>54036.56</v>
      </c>
      <c r="CC37" s="25">
        <v>0</v>
      </c>
      <c r="CD37" s="24">
        <v>0</v>
      </c>
      <c r="CE37" s="25">
        <v>85</v>
      </c>
      <c r="CF37" s="24">
        <v>54036.56</v>
      </c>
      <c r="CG37" s="25">
        <v>0</v>
      </c>
      <c r="CH37" s="24">
        <v>0</v>
      </c>
      <c r="CI37" s="25">
        <v>14</v>
      </c>
      <c r="CJ37" s="24">
        <v>578293.74</v>
      </c>
      <c r="CK37" s="25">
        <v>6</v>
      </c>
      <c r="CL37" s="26">
        <v>319115.89</v>
      </c>
      <c r="CM37" s="25">
        <v>0</v>
      </c>
      <c r="CN37" s="24">
        <v>0</v>
      </c>
      <c r="CO37" s="25">
        <v>4</v>
      </c>
      <c r="CP37" s="26">
        <v>295451.08</v>
      </c>
      <c r="CQ37" s="25">
        <v>0</v>
      </c>
      <c r="CR37" s="24">
        <v>0</v>
      </c>
    </row>
    <row r="38" spans="1:96" ht="15" customHeight="1" x14ac:dyDescent="0.25">
      <c r="A38" s="6" t="s">
        <v>204</v>
      </c>
      <c r="B38" s="8" t="s">
        <v>110</v>
      </c>
      <c r="C38" s="28">
        <v>330364</v>
      </c>
      <c r="D38" s="29" t="s">
        <v>124</v>
      </c>
      <c r="E38" s="29" t="s">
        <v>129</v>
      </c>
      <c r="F38" s="31" t="s">
        <v>125</v>
      </c>
      <c r="G38" s="24">
        <f t="shared" si="19"/>
        <v>3545075.97</v>
      </c>
      <c r="H38" s="24">
        <f t="shared" si="29"/>
        <v>0</v>
      </c>
      <c r="I38" s="25">
        <f t="shared" si="20"/>
        <v>0</v>
      </c>
      <c r="J38" s="24">
        <f t="shared" si="20"/>
        <v>0</v>
      </c>
      <c r="K38" s="25">
        <f t="shared" si="20"/>
        <v>0</v>
      </c>
      <c r="L38" s="24">
        <f t="shared" si="20"/>
        <v>0</v>
      </c>
      <c r="M38" s="25">
        <f t="shared" si="20"/>
        <v>0</v>
      </c>
      <c r="N38" s="24">
        <f t="shared" si="20"/>
        <v>0</v>
      </c>
      <c r="O38" s="25">
        <f t="shared" si="20"/>
        <v>44</v>
      </c>
      <c r="P38" s="24">
        <f t="shared" si="20"/>
        <v>3545075.97</v>
      </c>
      <c r="Q38" s="25">
        <f t="shared" si="20"/>
        <v>0</v>
      </c>
      <c r="R38" s="24">
        <f t="shared" si="20"/>
        <v>0</v>
      </c>
      <c r="S38" s="25">
        <f t="shared" si="20"/>
        <v>0</v>
      </c>
      <c r="T38" s="24">
        <f t="shared" si="20"/>
        <v>0</v>
      </c>
      <c r="U38" s="25">
        <f t="shared" si="20"/>
        <v>0</v>
      </c>
      <c r="V38" s="24">
        <f t="shared" si="20"/>
        <v>0</v>
      </c>
      <c r="W38" s="25">
        <f t="shared" si="20"/>
        <v>0</v>
      </c>
      <c r="X38" s="24">
        <f t="shared" si="20"/>
        <v>0</v>
      </c>
      <c r="Y38" s="24">
        <f t="shared" si="21"/>
        <v>1063522.79</v>
      </c>
      <c r="Z38" s="24">
        <f t="shared" si="22"/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13</v>
      </c>
      <c r="AH38" s="24">
        <v>1063522.79</v>
      </c>
      <c r="AI38" s="25">
        <v>0</v>
      </c>
      <c r="AJ38" s="26">
        <v>0</v>
      </c>
      <c r="AK38" s="25">
        <v>0</v>
      </c>
      <c r="AL38" s="24">
        <v>0</v>
      </c>
      <c r="AM38" s="25">
        <v>0</v>
      </c>
      <c r="AN38" s="26">
        <v>0</v>
      </c>
      <c r="AO38" s="25">
        <v>0</v>
      </c>
      <c r="AP38" s="24">
        <v>0</v>
      </c>
      <c r="AQ38" s="24">
        <f t="shared" si="23"/>
        <v>709015.19</v>
      </c>
      <c r="AR38" s="24">
        <f t="shared" si="24"/>
        <v>0</v>
      </c>
      <c r="AS38" s="25">
        <v>0</v>
      </c>
      <c r="AT38" s="24">
        <v>0</v>
      </c>
      <c r="AU38" s="25">
        <v>0</v>
      </c>
      <c r="AV38" s="24">
        <v>0</v>
      </c>
      <c r="AW38" s="25">
        <v>0</v>
      </c>
      <c r="AX38" s="24">
        <v>0</v>
      </c>
      <c r="AY38" s="25">
        <v>9</v>
      </c>
      <c r="AZ38" s="24">
        <v>709015.19</v>
      </c>
      <c r="BA38" s="25">
        <v>0</v>
      </c>
      <c r="BB38" s="26">
        <v>0</v>
      </c>
      <c r="BC38" s="25">
        <v>0</v>
      </c>
      <c r="BD38" s="24">
        <v>0</v>
      </c>
      <c r="BE38" s="25">
        <v>0</v>
      </c>
      <c r="BF38" s="26">
        <v>0</v>
      </c>
      <c r="BG38" s="25">
        <v>0</v>
      </c>
      <c r="BH38" s="24">
        <v>0</v>
      </c>
      <c r="BI38" s="24">
        <f t="shared" si="25"/>
        <v>709015.19</v>
      </c>
      <c r="BJ38" s="24">
        <f t="shared" si="26"/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24">
        <v>0</v>
      </c>
      <c r="BQ38" s="25">
        <v>9</v>
      </c>
      <c r="BR38" s="24">
        <v>709015.19</v>
      </c>
      <c r="BS38" s="25">
        <v>0</v>
      </c>
      <c r="BT38" s="26">
        <v>0</v>
      </c>
      <c r="BU38" s="25">
        <v>0</v>
      </c>
      <c r="BV38" s="24">
        <v>0</v>
      </c>
      <c r="BW38" s="25">
        <v>0</v>
      </c>
      <c r="BX38" s="26">
        <v>0</v>
      </c>
      <c r="BY38" s="25">
        <v>0</v>
      </c>
      <c r="BZ38" s="24">
        <v>0</v>
      </c>
      <c r="CA38" s="24">
        <f t="shared" si="27"/>
        <v>1063522.8</v>
      </c>
      <c r="CB38" s="24">
        <f t="shared" si="28"/>
        <v>0</v>
      </c>
      <c r="CC38" s="25">
        <v>0</v>
      </c>
      <c r="CD38" s="24">
        <v>0</v>
      </c>
      <c r="CE38" s="25">
        <v>0</v>
      </c>
      <c r="CF38" s="24">
        <v>0</v>
      </c>
      <c r="CG38" s="25">
        <v>0</v>
      </c>
      <c r="CH38" s="24">
        <v>0</v>
      </c>
      <c r="CI38" s="25">
        <v>13</v>
      </c>
      <c r="CJ38" s="24">
        <v>1063522.8</v>
      </c>
      <c r="CK38" s="25">
        <v>0</v>
      </c>
      <c r="CL38" s="26">
        <v>0</v>
      </c>
      <c r="CM38" s="25">
        <v>0</v>
      </c>
      <c r="CN38" s="24">
        <v>0</v>
      </c>
      <c r="CO38" s="25">
        <v>0</v>
      </c>
      <c r="CP38" s="26">
        <v>0</v>
      </c>
      <c r="CQ38" s="25">
        <v>0</v>
      </c>
      <c r="CR38" s="24">
        <v>0</v>
      </c>
    </row>
    <row r="39" spans="1:96" ht="15" customHeight="1" x14ac:dyDescent="0.25">
      <c r="A39" s="9">
        <v>29</v>
      </c>
      <c r="B39" s="8" t="s">
        <v>16</v>
      </c>
      <c r="C39" s="28">
        <v>330419</v>
      </c>
      <c r="D39" s="29" t="s">
        <v>124</v>
      </c>
      <c r="E39" s="29" t="s">
        <v>129</v>
      </c>
      <c r="F39" s="31" t="s">
        <v>125</v>
      </c>
      <c r="G39" s="24">
        <f t="shared" si="19"/>
        <v>2473345.2400000002</v>
      </c>
      <c r="H39" s="24">
        <f t="shared" si="29"/>
        <v>0</v>
      </c>
      <c r="I39" s="25">
        <f t="shared" si="20"/>
        <v>0</v>
      </c>
      <c r="J39" s="24">
        <f t="shared" si="20"/>
        <v>0</v>
      </c>
      <c r="K39" s="25">
        <f t="shared" si="20"/>
        <v>0</v>
      </c>
      <c r="L39" s="24">
        <f t="shared" si="20"/>
        <v>0</v>
      </c>
      <c r="M39" s="25">
        <f t="shared" si="20"/>
        <v>0</v>
      </c>
      <c r="N39" s="24">
        <f t="shared" si="20"/>
        <v>0</v>
      </c>
      <c r="O39" s="25">
        <f t="shared" si="20"/>
        <v>30</v>
      </c>
      <c r="P39" s="24">
        <f t="shared" si="20"/>
        <v>2473345.2400000002</v>
      </c>
      <c r="Q39" s="25">
        <f t="shared" si="20"/>
        <v>0</v>
      </c>
      <c r="R39" s="24">
        <f t="shared" si="20"/>
        <v>0</v>
      </c>
      <c r="S39" s="25">
        <f t="shared" si="20"/>
        <v>0</v>
      </c>
      <c r="T39" s="24">
        <f t="shared" si="20"/>
        <v>0</v>
      </c>
      <c r="U39" s="25">
        <f t="shared" si="20"/>
        <v>0</v>
      </c>
      <c r="V39" s="24">
        <f t="shared" si="20"/>
        <v>0</v>
      </c>
      <c r="W39" s="25">
        <f t="shared" si="20"/>
        <v>0</v>
      </c>
      <c r="X39" s="24">
        <f t="shared" si="20"/>
        <v>0</v>
      </c>
      <c r="Y39" s="24">
        <f t="shared" si="21"/>
        <v>742003.57</v>
      </c>
      <c r="Z39" s="24">
        <f t="shared" si="22"/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9</v>
      </c>
      <c r="AH39" s="24">
        <v>742003.57</v>
      </c>
      <c r="AI39" s="25">
        <v>0</v>
      </c>
      <c r="AJ39" s="26">
        <v>0</v>
      </c>
      <c r="AK39" s="25">
        <v>0</v>
      </c>
      <c r="AL39" s="24">
        <v>0</v>
      </c>
      <c r="AM39" s="25">
        <v>0</v>
      </c>
      <c r="AN39" s="26">
        <v>0</v>
      </c>
      <c r="AO39" s="25">
        <v>0</v>
      </c>
      <c r="AP39" s="24">
        <v>0</v>
      </c>
      <c r="AQ39" s="24">
        <f t="shared" si="23"/>
        <v>494669.05</v>
      </c>
      <c r="AR39" s="24">
        <f t="shared" si="24"/>
        <v>0</v>
      </c>
      <c r="AS39" s="25">
        <v>0</v>
      </c>
      <c r="AT39" s="24">
        <v>0</v>
      </c>
      <c r="AU39" s="25">
        <v>0</v>
      </c>
      <c r="AV39" s="24">
        <v>0</v>
      </c>
      <c r="AW39" s="25">
        <v>0</v>
      </c>
      <c r="AX39" s="24">
        <v>0</v>
      </c>
      <c r="AY39" s="25">
        <v>6</v>
      </c>
      <c r="AZ39" s="24">
        <v>494669.05</v>
      </c>
      <c r="BA39" s="25">
        <v>0</v>
      </c>
      <c r="BB39" s="26">
        <v>0</v>
      </c>
      <c r="BC39" s="25">
        <v>0</v>
      </c>
      <c r="BD39" s="24">
        <v>0</v>
      </c>
      <c r="BE39" s="25">
        <v>0</v>
      </c>
      <c r="BF39" s="26">
        <v>0</v>
      </c>
      <c r="BG39" s="25">
        <v>0</v>
      </c>
      <c r="BH39" s="24">
        <v>0</v>
      </c>
      <c r="BI39" s="24">
        <f t="shared" si="25"/>
        <v>494669.05</v>
      </c>
      <c r="BJ39" s="24">
        <f t="shared" si="26"/>
        <v>0</v>
      </c>
      <c r="BK39" s="25">
        <v>0</v>
      </c>
      <c r="BL39" s="24">
        <v>0</v>
      </c>
      <c r="BM39" s="25">
        <v>0</v>
      </c>
      <c r="BN39" s="24">
        <v>0</v>
      </c>
      <c r="BO39" s="25">
        <v>0</v>
      </c>
      <c r="BP39" s="24">
        <v>0</v>
      </c>
      <c r="BQ39" s="25">
        <v>6</v>
      </c>
      <c r="BR39" s="24">
        <v>494669.05</v>
      </c>
      <c r="BS39" s="25">
        <v>0</v>
      </c>
      <c r="BT39" s="26">
        <v>0</v>
      </c>
      <c r="BU39" s="25">
        <v>0</v>
      </c>
      <c r="BV39" s="24">
        <v>0</v>
      </c>
      <c r="BW39" s="25">
        <v>0</v>
      </c>
      <c r="BX39" s="26">
        <v>0</v>
      </c>
      <c r="BY39" s="25">
        <v>0</v>
      </c>
      <c r="BZ39" s="24">
        <v>0</v>
      </c>
      <c r="CA39" s="24">
        <f t="shared" si="27"/>
        <v>742003.57</v>
      </c>
      <c r="CB39" s="24">
        <f t="shared" si="28"/>
        <v>0</v>
      </c>
      <c r="CC39" s="25">
        <v>0</v>
      </c>
      <c r="CD39" s="24">
        <v>0</v>
      </c>
      <c r="CE39" s="25">
        <v>0</v>
      </c>
      <c r="CF39" s="24">
        <v>0</v>
      </c>
      <c r="CG39" s="25">
        <v>0</v>
      </c>
      <c r="CH39" s="24">
        <v>0</v>
      </c>
      <c r="CI39" s="25">
        <v>9</v>
      </c>
      <c r="CJ39" s="24">
        <v>742003.57</v>
      </c>
      <c r="CK39" s="25">
        <v>0</v>
      </c>
      <c r="CL39" s="26">
        <v>0</v>
      </c>
      <c r="CM39" s="25">
        <v>0</v>
      </c>
      <c r="CN39" s="24">
        <v>0</v>
      </c>
      <c r="CO39" s="25">
        <v>0</v>
      </c>
      <c r="CP39" s="26">
        <v>0</v>
      </c>
      <c r="CQ39" s="25">
        <v>0</v>
      </c>
      <c r="CR39" s="24">
        <v>0</v>
      </c>
    </row>
    <row r="40" spans="1:96" ht="15" customHeight="1" x14ac:dyDescent="0.25">
      <c r="A40" s="9">
        <v>30</v>
      </c>
      <c r="B40" s="8" t="s">
        <v>111</v>
      </c>
      <c r="C40" s="28">
        <v>330369</v>
      </c>
      <c r="D40" s="29" t="s">
        <v>124</v>
      </c>
      <c r="E40" s="29" t="s">
        <v>129</v>
      </c>
      <c r="F40" s="31" t="s">
        <v>125</v>
      </c>
      <c r="G40" s="24">
        <f t="shared" si="19"/>
        <v>1969319.99</v>
      </c>
      <c r="H40" s="24">
        <f t="shared" si="29"/>
        <v>1969319.99</v>
      </c>
      <c r="I40" s="25">
        <f t="shared" si="20"/>
        <v>0</v>
      </c>
      <c r="J40" s="24">
        <f t="shared" si="20"/>
        <v>0</v>
      </c>
      <c r="K40" s="25">
        <f t="shared" si="20"/>
        <v>0</v>
      </c>
      <c r="L40" s="24">
        <f t="shared" si="20"/>
        <v>0</v>
      </c>
      <c r="M40" s="25">
        <f t="shared" si="20"/>
        <v>0</v>
      </c>
      <c r="N40" s="24">
        <f t="shared" si="20"/>
        <v>1969319.99</v>
      </c>
      <c r="O40" s="25">
        <f t="shared" si="20"/>
        <v>0</v>
      </c>
      <c r="P40" s="24">
        <f t="shared" si="20"/>
        <v>0</v>
      </c>
      <c r="Q40" s="25">
        <f t="shared" si="20"/>
        <v>0</v>
      </c>
      <c r="R40" s="24">
        <f t="shared" si="20"/>
        <v>0</v>
      </c>
      <c r="S40" s="25">
        <f t="shared" si="20"/>
        <v>0</v>
      </c>
      <c r="T40" s="24">
        <f t="shared" si="20"/>
        <v>0</v>
      </c>
      <c r="U40" s="25">
        <f t="shared" si="20"/>
        <v>0</v>
      </c>
      <c r="V40" s="24">
        <f t="shared" si="20"/>
        <v>0</v>
      </c>
      <c r="W40" s="25">
        <f t="shared" si="20"/>
        <v>0</v>
      </c>
      <c r="X40" s="24">
        <f t="shared" si="20"/>
        <v>0</v>
      </c>
      <c r="Y40" s="24">
        <f t="shared" si="21"/>
        <v>590796</v>
      </c>
      <c r="Z40" s="24">
        <f t="shared" si="22"/>
        <v>590796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590796</v>
      </c>
      <c r="AG40" s="25">
        <v>0</v>
      </c>
      <c r="AH40" s="24">
        <v>0</v>
      </c>
      <c r="AI40" s="25">
        <v>0</v>
      </c>
      <c r="AJ40" s="26">
        <v>0</v>
      </c>
      <c r="AK40" s="25">
        <v>0</v>
      </c>
      <c r="AL40" s="24">
        <v>0</v>
      </c>
      <c r="AM40" s="25">
        <v>0</v>
      </c>
      <c r="AN40" s="26">
        <v>0</v>
      </c>
      <c r="AO40" s="25">
        <v>0</v>
      </c>
      <c r="AP40" s="24">
        <v>0</v>
      </c>
      <c r="AQ40" s="24">
        <f t="shared" si="23"/>
        <v>393864</v>
      </c>
      <c r="AR40" s="24">
        <f t="shared" si="24"/>
        <v>393864</v>
      </c>
      <c r="AS40" s="25">
        <v>0</v>
      </c>
      <c r="AT40" s="24">
        <v>0</v>
      </c>
      <c r="AU40" s="25">
        <v>0</v>
      </c>
      <c r="AV40" s="24">
        <v>0</v>
      </c>
      <c r="AW40" s="25">
        <v>0</v>
      </c>
      <c r="AX40" s="24">
        <v>393864</v>
      </c>
      <c r="AY40" s="25">
        <v>0</v>
      </c>
      <c r="AZ40" s="24">
        <v>0</v>
      </c>
      <c r="BA40" s="25">
        <v>0</v>
      </c>
      <c r="BB40" s="26">
        <v>0</v>
      </c>
      <c r="BC40" s="25">
        <v>0</v>
      </c>
      <c r="BD40" s="24">
        <v>0</v>
      </c>
      <c r="BE40" s="25">
        <v>0</v>
      </c>
      <c r="BF40" s="26">
        <v>0</v>
      </c>
      <c r="BG40" s="25">
        <v>0</v>
      </c>
      <c r="BH40" s="24">
        <v>0</v>
      </c>
      <c r="BI40" s="24">
        <f t="shared" si="25"/>
        <v>393864</v>
      </c>
      <c r="BJ40" s="24">
        <f t="shared" si="26"/>
        <v>393864</v>
      </c>
      <c r="BK40" s="25">
        <v>0</v>
      </c>
      <c r="BL40" s="24">
        <v>0</v>
      </c>
      <c r="BM40" s="25">
        <v>0</v>
      </c>
      <c r="BN40" s="24">
        <v>0</v>
      </c>
      <c r="BO40" s="25">
        <v>0</v>
      </c>
      <c r="BP40" s="24">
        <v>393864</v>
      </c>
      <c r="BQ40" s="25">
        <v>0</v>
      </c>
      <c r="BR40" s="24">
        <v>0</v>
      </c>
      <c r="BS40" s="25">
        <v>0</v>
      </c>
      <c r="BT40" s="26">
        <v>0</v>
      </c>
      <c r="BU40" s="25">
        <v>0</v>
      </c>
      <c r="BV40" s="24">
        <v>0</v>
      </c>
      <c r="BW40" s="25">
        <v>0</v>
      </c>
      <c r="BX40" s="26">
        <v>0</v>
      </c>
      <c r="BY40" s="25">
        <v>0</v>
      </c>
      <c r="BZ40" s="24">
        <v>0</v>
      </c>
      <c r="CA40" s="24">
        <f t="shared" si="27"/>
        <v>590795.99</v>
      </c>
      <c r="CB40" s="24">
        <f t="shared" si="28"/>
        <v>590795.99</v>
      </c>
      <c r="CC40" s="25">
        <v>0</v>
      </c>
      <c r="CD40" s="24">
        <v>0</v>
      </c>
      <c r="CE40" s="25">
        <v>0</v>
      </c>
      <c r="CF40" s="24">
        <v>0</v>
      </c>
      <c r="CG40" s="25">
        <v>0</v>
      </c>
      <c r="CH40" s="24">
        <v>590795.99</v>
      </c>
      <c r="CI40" s="25">
        <v>0</v>
      </c>
      <c r="CJ40" s="24">
        <v>0</v>
      </c>
      <c r="CK40" s="25">
        <v>0</v>
      </c>
      <c r="CL40" s="26">
        <v>0</v>
      </c>
      <c r="CM40" s="25">
        <v>0</v>
      </c>
      <c r="CN40" s="24">
        <v>0</v>
      </c>
      <c r="CO40" s="25">
        <v>0</v>
      </c>
      <c r="CP40" s="26">
        <v>0</v>
      </c>
      <c r="CQ40" s="25">
        <v>0</v>
      </c>
      <c r="CR40" s="24">
        <v>0</v>
      </c>
    </row>
    <row r="41" spans="1:96" ht="15" customHeight="1" x14ac:dyDescent="0.25">
      <c r="A41" s="10" t="s">
        <v>205</v>
      </c>
      <c r="B41" s="8" t="s">
        <v>17</v>
      </c>
      <c r="C41" s="28">
        <v>330384</v>
      </c>
      <c r="D41" s="29" t="s">
        <v>124</v>
      </c>
      <c r="E41" s="29" t="s">
        <v>129</v>
      </c>
      <c r="F41" s="31" t="s">
        <v>125</v>
      </c>
      <c r="G41" s="24">
        <f t="shared" si="19"/>
        <v>1043762.01</v>
      </c>
      <c r="H41" s="24">
        <f t="shared" si="29"/>
        <v>1043762.01</v>
      </c>
      <c r="I41" s="25">
        <f t="shared" ref="I41:X56" si="31">AA41+AS41+BK41+CC41</f>
        <v>0</v>
      </c>
      <c r="J41" s="24">
        <f t="shared" si="31"/>
        <v>0</v>
      </c>
      <c r="K41" s="25">
        <f t="shared" si="31"/>
        <v>0</v>
      </c>
      <c r="L41" s="24">
        <f t="shared" si="31"/>
        <v>0</v>
      </c>
      <c r="M41" s="25">
        <f t="shared" si="31"/>
        <v>0</v>
      </c>
      <c r="N41" s="24">
        <f t="shared" si="31"/>
        <v>1043762.01</v>
      </c>
      <c r="O41" s="25">
        <f t="shared" si="31"/>
        <v>0</v>
      </c>
      <c r="P41" s="24">
        <f t="shared" si="31"/>
        <v>0</v>
      </c>
      <c r="Q41" s="25">
        <f t="shared" si="31"/>
        <v>0</v>
      </c>
      <c r="R41" s="24">
        <f t="shared" si="31"/>
        <v>0</v>
      </c>
      <c r="S41" s="25">
        <f t="shared" si="31"/>
        <v>0</v>
      </c>
      <c r="T41" s="24">
        <f t="shared" si="31"/>
        <v>0</v>
      </c>
      <c r="U41" s="25">
        <f t="shared" si="31"/>
        <v>0</v>
      </c>
      <c r="V41" s="24">
        <f t="shared" si="31"/>
        <v>0</v>
      </c>
      <c r="W41" s="25">
        <f t="shared" si="31"/>
        <v>0</v>
      </c>
      <c r="X41" s="24">
        <f t="shared" si="31"/>
        <v>0</v>
      </c>
      <c r="Y41" s="24">
        <f t="shared" si="21"/>
        <v>469692.91</v>
      </c>
      <c r="Z41" s="24">
        <f t="shared" si="22"/>
        <v>469692.91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469692.91</v>
      </c>
      <c r="AG41" s="25">
        <v>0</v>
      </c>
      <c r="AH41" s="24">
        <v>0</v>
      </c>
      <c r="AI41" s="25">
        <v>0</v>
      </c>
      <c r="AJ41" s="26">
        <v>0</v>
      </c>
      <c r="AK41" s="25">
        <v>0</v>
      </c>
      <c r="AL41" s="24">
        <v>0</v>
      </c>
      <c r="AM41" s="25">
        <v>0</v>
      </c>
      <c r="AN41" s="26">
        <v>0</v>
      </c>
      <c r="AO41" s="25">
        <v>0</v>
      </c>
      <c r="AP41" s="24">
        <v>0</v>
      </c>
      <c r="AQ41" s="24">
        <f t="shared" si="23"/>
        <v>208752.4</v>
      </c>
      <c r="AR41" s="24">
        <f t="shared" si="24"/>
        <v>208752.4</v>
      </c>
      <c r="AS41" s="25">
        <v>0</v>
      </c>
      <c r="AT41" s="24">
        <v>0</v>
      </c>
      <c r="AU41" s="25">
        <v>0</v>
      </c>
      <c r="AV41" s="24">
        <v>0</v>
      </c>
      <c r="AW41" s="25">
        <v>0</v>
      </c>
      <c r="AX41" s="24">
        <v>208752.4</v>
      </c>
      <c r="AY41" s="25">
        <v>0</v>
      </c>
      <c r="AZ41" s="24">
        <v>0</v>
      </c>
      <c r="BA41" s="25">
        <v>0</v>
      </c>
      <c r="BB41" s="26">
        <v>0</v>
      </c>
      <c r="BC41" s="25">
        <v>0</v>
      </c>
      <c r="BD41" s="24">
        <v>0</v>
      </c>
      <c r="BE41" s="25">
        <v>0</v>
      </c>
      <c r="BF41" s="26">
        <v>0</v>
      </c>
      <c r="BG41" s="25">
        <v>0</v>
      </c>
      <c r="BH41" s="24">
        <v>0</v>
      </c>
      <c r="BI41" s="24">
        <f t="shared" si="25"/>
        <v>208752.4</v>
      </c>
      <c r="BJ41" s="24">
        <f t="shared" si="26"/>
        <v>208752.4</v>
      </c>
      <c r="BK41" s="25">
        <v>0</v>
      </c>
      <c r="BL41" s="24">
        <v>0</v>
      </c>
      <c r="BM41" s="25">
        <v>0</v>
      </c>
      <c r="BN41" s="24">
        <v>0</v>
      </c>
      <c r="BO41" s="25">
        <v>0</v>
      </c>
      <c r="BP41" s="24">
        <v>208752.4</v>
      </c>
      <c r="BQ41" s="25">
        <v>0</v>
      </c>
      <c r="BR41" s="24">
        <v>0</v>
      </c>
      <c r="BS41" s="25">
        <v>0</v>
      </c>
      <c r="BT41" s="26">
        <v>0</v>
      </c>
      <c r="BU41" s="25">
        <v>0</v>
      </c>
      <c r="BV41" s="24">
        <v>0</v>
      </c>
      <c r="BW41" s="25">
        <v>0</v>
      </c>
      <c r="BX41" s="26">
        <v>0</v>
      </c>
      <c r="BY41" s="25">
        <v>0</v>
      </c>
      <c r="BZ41" s="24">
        <v>0</v>
      </c>
      <c r="CA41" s="24">
        <f t="shared" si="27"/>
        <v>156564.29999999999</v>
      </c>
      <c r="CB41" s="24">
        <f t="shared" si="28"/>
        <v>156564.29999999999</v>
      </c>
      <c r="CC41" s="25">
        <v>0</v>
      </c>
      <c r="CD41" s="24">
        <v>0</v>
      </c>
      <c r="CE41" s="25">
        <v>0</v>
      </c>
      <c r="CF41" s="24">
        <v>0</v>
      </c>
      <c r="CG41" s="25">
        <v>0</v>
      </c>
      <c r="CH41" s="24">
        <v>156564.29999999999</v>
      </c>
      <c r="CI41" s="25">
        <v>0</v>
      </c>
      <c r="CJ41" s="24">
        <v>0</v>
      </c>
      <c r="CK41" s="25">
        <v>0</v>
      </c>
      <c r="CL41" s="26">
        <v>0</v>
      </c>
      <c r="CM41" s="25">
        <v>0</v>
      </c>
      <c r="CN41" s="24">
        <v>0</v>
      </c>
      <c r="CO41" s="25">
        <v>0</v>
      </c>
      <c r="CP41" s="26">
        <v>0</v>
      </c>
      <c r="CQ41" s="25">
        <v>0</v>
      </c>
      <c r="CR41" s="24">
        <v>0</v>
      </c>
    </row>
    <row r="42" spans="1:96" ht="15" customHeight="1" x14ac:dyDescent="0.25">
      <c r="A42" s="6" t="s">
        <v>206</v>
      </c>
      <c r="B42" s="8" t="s">
        <v>18</v>
      </c>
      <c r="C42" s="28">
        <v>330392</v>
      </c>
      <c r="D42" s="29" t="s">
        <v>124</v>
      </c>
      <c r="E42" s="29" t="s">
        <v>129</v>
      </c>
      <c r="F42" s="31" t="s">
        <v>125</v>
      </c>
      <c r="G42" s="24">
        <f t="shared" si="19"/>
        <v>39537588.479999997</v>
      </c>
      <c r="H42" s="24">
        <f t="shared" si="29"/>
        <v>39537588.479999997</v>
      </c>
      <c r="I42" s="25">
        <f t="shared" si="31"/>
        <v>13</v>
      </c>
      <c r="J42" s="24">
        <f t="shared" si="31"/>
        <v>2266.37</v>
      </c>
      <c r="K42" s="25">
        <f t="shared" si="31"/>
        <v>0</v>
      </c>
      <c r="L42" s="24">
        <f t="shared" si="31"/>
        <v>0</v>
      </c>
      <c r="M42" s="25">
        <f t="shared" si="31"/>
        <v>439</v>
      </c>
      <c r="N42" s="24">
        <f t="shared" si="31"/>
        <v>39535322.109999999</v>
      </c>
      <c r="O42" s="25">
        <f t="shared" si="31"/>
        <v>0</v>
      </c>
      <c r="P42" s="24">
        <f t="shared" si="31"/>
        <v>0</v>
      </c>
      <c r="Q42" s="25">
        <f t="shared" si="31"/>
        <v>0</v>
      </c>
      <c r="R42" s="24">
        <f t="shared" si="31"/>
        <v>0</v>
      </c>
      <c r="S42" s="25">
        <f t="shared" si="31"/>
        <v>0</v>
      </c>
      <c r="T42" s="24">
        <f t="shared" si="31"/>
        <v>0</v>
      </c>
      <c r="U42" s="25">
        <f t="shared" si="31"/>
        <v>0</v>
      </c>
      <c r="V42" s="24">
        <f t="shared" si="31"/>
        <v>0</v>
      </c>
      <c r="W42" s="25">
        <f t="shared" si="31"/>
        <v>0</v>
      </c>
      <c r="X42" s="24">
        <f t="shared" si="31"/>
        <v>0</v>
      </c>
      <c r="Y42" s="24">
        <f t="shared" si="21"/>
        <v>11861276.539999999</v>
      </c>
      <c r="Z42" s="24">
        <f t="shared" si="22"/>
        <v>11861276.539999999</v>
      </c>
      <c r="AA42" s="25">
        <v>4</v>
      </c>
      <c r="AB42" s="24">
        <v>679.91</v>
      </c>
      <c r="AC42" s="25">
        <v>0</v>
      </c>
      <c r="AD42" s="24">
        <v>0</v>
      </c>
      <c r="AE42" s="25">
        <v>132</v>
      </c>
      <c r="AF42" s="24">
        <v>11860596.630000001</v>
      </c>
      <c r="AG42" s="25">
        <v>0</v>
      </c>
      <c r="AH42" s="24">
        <v>0</v>
      </c>
      <c r="AI42" s="25">
        <v>0</v>
      </c>
      <c r="AJ42" s="26">
        <v>0</v>
      </c>
      <c r="AK42" s="25">
        <v>0</v>
      </c>
      <c r="AL42" s="24">
        <v>0</v>
      </c>
      <c r="AM42" s="25">
        <v>0</v>
      </c>
      <c r="AN42" s="26">
        <v>0</v>
      </c>
      <c r="AO42" s="25">
        <v>0</v>
      </c>
      <c r="AP42" s="24">
        <v>0</v>
      </c>
      <c r="AQ42" s="24">
        <f t="shared" si="23"/>
        <v>7907517.6900000004</v>
      </c>
      <c r="AR42" s="24">
        <f t="shared" si="24"/>
        <v>7907517.6900000004</v>
      </c>
      <c r="AS42" s="25">
        <v>3</v>
      </c>
      <c r="AT42" s="24">
        <v>453.27</v>
      </c>
      <c r="AU42" s="25">
        <v>0</v>
      </c>
      <c r="AV42" s="24">
        <v>0</v>
      </c>
      <c r="AW42" s="25">
        <v>88</v>
      </c>
      <c r="AX42" s="24">
        <v>7907064.4199999999</v>
      </c>
      <c r="AY42" s="25">
        <v>0</v>
      </c>
      <c r="AZ42" s="24">
        <v>0</v>
      </c>
      <c r="BA42" s="25">
        <v>0</v>
      </c>
      <c r="BB42" s="26">
        <v>0</v>
      </c>
      <c r="BC42" s="25">
        <v>0</v>
      </c>
      <c r="BD42" s="24">
        <v>0</v>
      </c>
      <c r="BE42" s="25">
        <v>0</v>
      </c>
      <c r="BF42" s="26">
        <v>0</v>
      </c>
      <c r="BG42" s="25">
        <v>0</v>
      </c>
      <c r="BH42" s="24">
        <v>0</v>
      </c>
      <c r="BI42" s="24">
        <f t="shared" si="25"/>
        <v>7907517.6900000004</v>
      </c>
      <c r="BJ42" s="24">
        <f t="shared" si="26"/>
        <v>7907517.6900000004</v>
      </c>
      <c r="BK42" s="25">
        <v>3</v>
      </c>
      <c r="BL42" s="24">
        <v>453.27</v>
      </c>
      <c r="BM42" s="25">
        <v>0</v>
      </c>
      <c r="BN42" s="24">
        <v>0</v>
      </c>
      <c r="BO42" s="25">
        <v>88</v>
      </c>
      <c r="BP42" s="24">
        <v>7907064.4199999999</v>
      </c>
      <c r="BQ42" s="25">
        <v>0</v>
      </c>
      <c r="BR42" s="24">
        <v>0</v>
      </c>
      <c r="BS42" s="25">
        <v>0</v>
      </c>
      <c r="BT42" s="26">
        <v>0</v>
      </c>
      <c r="BU42" s="25">
        <v>0</v>
      </c>
      <c r="BV42" s="24">
        <v>0</v>
      </c>
      <c r="BW42" s="25">
        <v>0</v>
      </c>
      <c r="BX42" s="26">
        <v>0</v>
      </c>
      <c r="BY42" s="25">
        <v>0</v>
      </c>
      <c r="BZ42" s="24">
        <v>0</v>
      </c>
      <c r="CA42" s="24">
        <f t="shared" si="27"/>
        <v>11861276.560000001</v>
      </c>
      <c r="CB42" s="24">
        <f t="shared" si="28"/>
        <v>11861276.560000001</v>
      </c>
      <c r="CC42" s="25">
        <v>3</v>
      </c>
      <c r="CD42" s="24">
        <v>679.92</v>
      </c>
      <c r="CE42" s="25">
        <v>0</v>
      </c>
      <c r="CF42" s="24">
        <v>0</v>
      </c>
      <c r="CG42" s="25">
        <v>131</v>
      </c>
      <c r="CH42" s="24">
        <v>11860596.640000001</v>
      </c>
      <c r="CI42" s="25">
        <v>0</v>
      </c>
      <c r="CJ42" s="24">
        <v>0</v>
      </c>
      <c r="CK42" s="25">
        <v>0</v>
      </c>
      <c r="CL42" s="26">
        <v>0</v>
      </c>
      <c r="CM42" s="25">
        <v>0</v>
      </c>
      <c r="CN42" s="24">
        <v>0</v>
      </c>
      <c r="CO42" s="25">
        <v>0</v>
      </c>
      <c r="CP42" s="26">
        <v>0</v>
      </c>
      <c r="CQ42" s="25">
        <v>0</v>
      </c>
      <c r="CR42" s="24">
        <v>0</v>
      </c>
    </row>
    <row r="43" spans="1:96" ht="15" customHeight="1" x14ac:dyDescent="0.25">
      <c r="A43" s="6" t="s">
        <v>207</v>
      </c>
      <c r="B43" s="8" t="s">
        <v>208</v>
      </c>
      <c r="C43" s="28">
        <v>330396</v>
      </c>
      <c r="D43" s="29" t="s">
        <v>124</v>
      </c>
      <c r="E43" s="29" t="s">
        <v>129</v>
      </c>
      <c r="F43" s="31" t="s">
        <v>125</v>
      </c>
      <c r="G43" s="24">
        <f t="shared" si="19"/>
        <v>3423954.6</v>
      </c>
      <c r="H43" s="24">
        <f t="shared" si="29"/>
        <v>3423954.6</v>
      </c>
      <c r="I43" s="25">
        <f t="shared" si="31"/>
        <v>0</v>
      </c>
      <c r="J43" s="24">
        <f t="shared" si="31"/>
        <v>0</v>
      </c>
      <c r="K43" s="25">
        <f t="shared" si="31"/>
        <v>0</v>
      </c>
      <c r="L43" s="24">
        <f t="shared" si="31"/>
        <v>0</v>
      </c>
      <c r="M43" s="25">
        <f t="shared" si="31"/>
        <v>0</v>
      </c>
      <c r="N43" s="24">
        <f t="shared" si="31"/>
        <v>3423954.6</v>
      </c>
      <c r="O43" s="25">
        <f t="shared" si="31"/>
        <v>0</v>
      </c>
      <c r="P43" s="24">
        <f t="shared" si="31"/>
        <v>0</v>
      </c>
      <c r="Q43" s="25">
        <f t="shared" si="31"/>
        <v>0</v>
      </c>
      <c r="R43" s="24">
        <f t="shared" si="31"/>
        <v>0</v>
      </c>
      <c r="S43" s="25">
        <f t="shared" si="31"/>
        <v>0</v>
      </c>
      <c r="T43" s="24">
        <f t="shared" si="31"/>
        <v>0</v>
      </c>
      <c r="U43" s="25">
        <f t="shared" si="31"/>
        <v>0</v>
      </c>
      <c r="V43" s="24">
        <f t="shared" si="31"/>
        <v>0</v>
      </c>
      <c r="W43" s="25">
        <f t="shared" si="31"/>
        <v>0</v>
      </c>
      <c r="X43" s="24">
        <f t="shared" si="31"/>
        <v>0</v>
      </c>
      <c r="Y43" s="24">
        <f t="shared" si="21"/>
        <v>1027186.38</v>
      </c>
      <c r="Z43" s="24">
        <f t="shared" si="22"/>
        <v>1027186.38</v>
      </c>
      <c r="AA43" s="25">
        <v>0</v>
      </c>
      <c r="AB43" s="24">
        <v>0</v>
      </c>
      <c r="AC43" s="25">
        <v>0</v>
      </c>
      <c r="AD43" s="24">
        <v>0</v>
      </c>
      <c r="AE43" s="25">
        <v>0</v>
      </c>
      <c r="AF43" s="24">
        <v>1027186.38</v>
      </c>
      <c r="AG43" s="25">
        <v>0</v>
      </c>
      <c r="AH43" s="24">
        <v>0</v>
      </c>
      <c r="AI43" s="25">
        <v>0</v>
      </c>
      <c r="AJ43" s="26">
        <v>0</v>
      </c>
      <c r="AK43" s="25">
        <v>0</v>
      </c>
      <c r="AL43" s="24">
        <v>0</v>
      </c>
      <c r="AM43" s="25">
        <v>0</v>
      </c>
      <c r="AN43" s="26">
        <v>0</v>
      </c>
      <c r="AO43" s="25">
        <v>0</v>
      </c>
      <c r="AP43" s="24">
        <v>0</v>
      </c>
      <c r="AQ43" s="24">
        <f t="shared" si="23"/>
        <v>684790.92</v>
      </c>
      <c r="AR43" s="24">
        <f t="shared" si="24"/>
        <v>684790.92</v>
      </c>
      <c r="AS43" s="25">
        <v>0</v>
      </c>
      <c r="AT43" s="24">
        <v>0</v>
      </c>
      <c r="AU43" s="25">
        <v>0</v>
      </c>
      <c r="AV43" s="24">
        <v>0</v>
      </c>
      <c r="AW43" s="25">
        <v>0</v>
      </c>
      <c r="AX43" s="24">
        <v>684790.92</v>
      </c>
      <c r="AY43" s="25">
        <v>0</v>
      </c>
      <c r="AZ43" s="24">
        <v>0</v>
      </c>
      <c r="BA43" s="25">
        <v>0</v>
      </c>
      <c r="BB43" s="26">
        <v>0</v>
      </c>
      <c r="BC43" s="25">
        <v>0</v>
      </c>
      <c r="BD43" s="24">
        <v>0</v>
      </c>
      <c r="BE43" s="25">
        <v>0</v>
      </c>
      <c r="BF43" s="26">
        <v>0</v>
      </c>
      <c r="BG43" s="25">
        <v>0</v>
      </c>
      <c r="BH43" s="24">
        <v>0</v>
      </c>
      <c r="BI43" s="24">
        <f t="shared" si="25"/>
        <v>684790.92</v>
      </c>
      <c r="BJ43" s="24">
        <f t="shared" si="26"/>
        <v>684790.92</v>
      </c>
      <c r="BK43" s="25">
        <v>0</v>
      </c>
      <c r="BL43" s="24">
        <v>0</v>
      </c>
      <c r="BM43" s="25">
        <v>0</v>
      </c>
      <c r="BN43" s="24">
        <v>0</v>
      </c>
      <c r="BO43" s="25">
        <v>0</v>
      </c>
      <c r="BP43" s="24">
        <v>684790.92</v>
      </c>
      <c r="BQ43" s="25">
        <v>0</v>
      </c>
      <c r="BR43" s="24">
        <v>0</v>
      </c>
      <c r="BS43" s="25">
        <v>0</v>
      </c>
      <c r="BT43" s="26">
        <v>0</v>
      </c>
      <c r="BU43" s="25">
        <v>0</v>
      </c>
      <c r="BV43" s="24">
        <v>0</v>
      </c>
      <c r="BW43" s="25">
        <v>0</v>
      </c>
      <c r="BX43" s="26">
        <v>0</v>
      </c>
      <c r="BY43" s="25">
        <v>0</v>
      </c>
      <c r="BZ43" s="24">
        <v>0</v>
      </c>
      <c r="CA43" s="24">
        <f t="shared" si="27"/>
        <v>1027186.38</v>
      </c>
      <c r="CB43" s="24">
        <f t="shared" si="28"/>
        <v>1027186.38</v>
      </c>
      <c r="CC43" s="25">
        <v>0</v>
      </c>
      <c r="CD43" s="24">
        <v>0</v>
      </c>
      <c r="CE43" s="25">
        <v>0</v>
      </c>
      <c r="CF43" s="24">
        <v>0</v>
      </c>
      <c r="CG43" s="25">
        <v>0</v>
      </c>
      <c r="CH43" s="24">
        <v>1027186.38</v>
      </c>
      <c r="CI43" s="25">
        <v>0</v>
      </c>
      <c r="CJ43" s="24">
        <v>0</v>
      </c>
      <c r="CK43" s="25">
        <v>0</v>
      </c>
      <c r="CL43" s="26">
        <v>0</v>
      </c>
      <c r="CM43" s="25">
        <v>0</v>
      </c>
      <c r="CN43" s="24">
        <v>0</v>
      </c>
      <c r="CO43" s="25">
        <v>0</v>
      </c>
      <c r="CP43" s="26">
        <v>0</v>
      </c>
      <c r="CQ43" s="25">
        <v>0</v>
      </c>
      <c r="CR43" s="24">
        <v>0</v>
      </c>
    </row>
    <row r="44" spans="1:96" ht="15" customHeight="1" x14ac:dyDescent="0.25">
      <c r="A44" s="6" t="s">
        <v>209</v>
      </c>
      <c r="B44" s="8" t="s">
        <v>19</v>
      </c>
      <c r="C44" s="28">
        <v>330399</v>
      </c>
      <c r="D44" s="29" t="s">
        <v>124</v>
      </c>
      <c r="E44" s="29" t="s">
        <v>129</v>
      </c>
      <c r="F44" s="31" t="s">
        <v>125</v>
      </c>
      <c r="G44" s="24">
        <f t="shared" si="19"/>
        <v>4837861.7699999996</v>
      </c>
      <c r="H44" s="24">
        <f t="shared" si="29"/>
        <v>64581.67</v>
      </c>
      <c r="I44" s="25">
        <f t="shared" si="31"/>
        <v>0</v>
      </c>
      <c r="J44" s="24">
        <f t="shared" si="31"/>
        <v>0</v>
      </c>
      <c r="K44" s="25">
        <f t="shared" si="31"/>
        <v>0</v>
      </c>
      <c r="L44" s="24">
        <f t="shared" si="31"/>
        <v>0</v>
      </c>
      <c r="M44" s="25">
        <f t="shared" si="31"/>
        <v>0</v>
      </c>
      <c r="N44" s="24">
        <f t="shared" si="31"/>
        <v>64581.67</v>
      </c>
      <c r="O44" s="25">
        <f t="shared" si="31"/>
        <v>58</v>
      </c>
      <c r="P44" s="24">
        <f t="shared" si="31"/>
        <v>4773280.0999999996</v>
      </c>
      <c r="Q44" s="25">
        <f t="shared" si="31"/>
        <v>0</v>
      </c>
      <c r="R44" s="24">
        <f t="shared" si="31"/>
        <v>0</v>
      </c>
      <c r="S44" s="25">
        <f t="shared" si="31"/>
        <v>0</v>
      </c>
      <c r="T44" s="24">
        <f t="shared" si="31"/>
        <v>0</v>
      </c>
      <c r="U44" s="25">
        <f t="shared" si="31"/>
        <v>0</v>
      </c>
      <c r="V44" s="24">
        <f t="shared" si="31"/>
        <v>0</v>
      </c>
      <c r="W44" s="25">
        <f t="shared" si="31"/>
        <v>0</v>
      </c>
      <c r="X44" s="24">
        <f t="shared" si="31"/>
        <v>0</v>
      </c>
      <c r="Y44" s="24">
        <f t="shared" si="21"/>
        <v>654280.11</v>
      </c>
      <c r="Z44" s="24">
        <f t="shared" si="22"/>
        <v>19374.5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19374.5</v>
      </c>
      <c r="AG44" s="25">
        <v>10</v>
      </c>
      <c r="AH44" s="24">
        <v>634905.61</v>
      </c>
      <c r="AI44" s="25">
        <v>0</v>
      </c>
      <c r="AJ44" s="26">
        <v>0</v>
      </c>
      <c r="AK44" s="25">
        <v>0</v>
      </c>
      <c r="AL44" s="24">
        <v>0</v>
      </c>
      <c r="AM44" s="25">
        <v>0</v>
      </c>
      <c r="AN44" s="26">
        <v>0</v>
      </c>
      <c r="AO44" s="25">
        <v>0</v>
      </c>
      <c r="AP44" s="24">
        <v>0</v>
      </c>
      <c r="AQ44" s="24">
        <f t="shared" si="23"/>
        <v>1195309.04</v>
      </c>
      <c r="AR44" s="24">
        <f t="shared" si="24"/>
        <v>12916.33</v>
      </c>
      <c r="AS44" s="25">
        <v>0</v>
      </c>
      <c r="AT44" s="24">
        <v>0</v>
      </c>
      <c r="AU44" s="25">
        <v>0</v>
      </c>
      <c r="AV44" s="24">
        <v>0</v>
      </c>
      <c r="AW44" s="25">
        <v>0</v>
      </c>
      <c r="AX44" s="24">
        <v>12916.33</v>
      </c>
      <c r="AY44" s="25">
        <v>14</v>
      </c>
      <c r="AZ44" s="24">
        <v>1182392.71</v>
      </c>
      <c r="BA44" s="25">
        <v>0</v>
      </c>
      <c r="BB44" s="26">
        <v>0</v>
      </c>
      <c r="BC44" s="25">
        <v>0</v>
      </c>
      <c r="BD44" s="24">
        <v>0</v>
      </c>
      <c r="BE44" s="25">
        <v>0</v>
      </c>
      <c r="BF44" s="26">
        <v>0</v>
      </c>
      <c r="BG44" s="25">
        <v>0</v>
      </c>
      <c r="BH44" s="24">
        <v>0</v>
      </c>
      <c r="BI44" s="24">
        <f t="shared" si="25"/>
        <v>1195309.04</v>
      </c>
      <c r="BJ44" s="24">
        <f t="shared" si="26"/>
        <v>12916.33</v>
      </c>
      <c r="BK44" s="25">
        <v>0</v>
      </c>
      <c r="BL44" s="24">
        <v>0</v>
      </c>
      <c r="BM44" s="25">
        <v>0</v>
      </c>
      <c r="BN44" s="24">
        <v>0</v>
      </c>
      <c r="BO44" s="25">
        <v>0</v>
      </c>
      <c r="BP44" s="24">
        <v>12916.33</v>
      </c>
      <c r="BQ44" s="25">
        <v>14</v>
      </c>
      <c r="BR44" s="24">
        <v>1182392.71</v>
      </c>
      <c r="BS44" s="25">
        <v>0</v>
      </c>
      <c r="BT44" s="26">
        <v>0</v>
      </c>
      <c r="BU44" s="25">
        <v>0</v>
      </c>
      <c r="BV44" s="24">
        <v>0</v>
      </c>
      <c r="BW44" s="25">
        <v>0</v>
      </c>
      <c r="BX44" s="26">
        <v>0</v>
      </c>
      <c r="BY44" s="25">
        <v>0</v>
      </c>
      <c r="BZ44" s="24">
        <v>0</v>
      </c>
      <c r="CA44" s="24">
        <f t="shared" si="27"/>
        <v>1792963.58</v>
      </c>
      <c r="CB44" s="24">
        <f t="shared" si="28"/>
        <v>19374.509999999998</v>
      </c>
      <c r="CC44" s="25">
        <v>0</v>
      </c>
      <c r="CD44" s="24">
        <v>0</v>
      </c>
      <c r="CE44" s="25">
        <v>0</v>
      </c>
      <c r="CF44" s="24">
        <v>0</v>
      </c>
      <c r="CG44" s="25">
        <v>0</v>
      </c>
      <c r="CH44" s="24">
        <v>19374.509999999998</v>
      </c>
      <c r="CI44" s="25">
        <v>20</v>
      </c>
      <c r="CJ44" s="24">
        <v>1773589.07</v>
      </c>
      <c r="CK44" s="25">
        <v>0</v>
      </c>
      <c r="CL44" s="26">
        <v>0</v>
      </c>
      <c r="CM44" s="25">
        <v>0</v>
      </c>
      <c r="CN44" s="24">
        <v>0</v>
      </c>
      <c r="CO44" s="25">
        <v>0</v>
      </c>
      <c r="CP44" s="26">
        <v>0</v>
      </c>
      <c r="CQ44" s="25">
        <v>0</v>
      </c>
      <c r="CR44" s="24">
        <v>0</v>
      </c>
    </row>
    <row r="45" spans="1:96" ht="15" customHeight="1" x14ac:dyDescent="0.25">
      <c r="A45" s="6" t="s">
        <v>210</v>
      </c>
      <c r="B45" s="8" t="s">
        <v>100</v>
      </c>
      <c r="C45" s="28">
        <v>330401</v>
      </c>
      <c r="D45" s="29" t="s">
        <v>124</v>
      </c>
      <c r="E45" s="29" t="s">
        <v>129</v>
      </c>
      <c r="F45" s="31" t="s">
        <v>125</v>
      </c>
      <c r="G45" s="24">
        <f t="shared" si="19"/>
        <v>3307943.63</v>
      </c>
      <c r="H45" s="24">
        <f t="shared" si="29"/>
        <v>3307943.63</v>
      </c>
      <c r="I45" s="25">
        <f t="shared" ref="I45:X45" si="32">AA45+AS45+BK45+CC45</f>
        <v>0</v>
      </c>
      <c r="J45" s="24">
        <f t="shared" si="32"/>
        <v>0</v>
      </c>
      <c r="K45" s="25">
        <f t="shared" si="32"/>
        <v>0</v>
      </c>
      <c r="L45" s="24">
        <f t="shared" si="32"/>
        <v>0</v>
      </c>
      <c r="M45" s="25">
        <f t="shared" si="32"/>
        <v>0</v>
      </c>
      <c r="N45" s="24">
        <f t="shared" si="32"/>
        <v>3307943.63</v>
      </c>
      <c r="O45" s="25">
        <f t="shared" si="32"/>
        <v>0</v>
      </c>
      <c r="P45" s="24">
        <f t="shared" si="32"/>
        <v>0</v>
      </c>
      <c r="Q45" s="25">
        <f t="shared" si="32"/>
        <v>0</v>
      </c>
      <c r="R45" s="24">
        <f t="shared" si="32"/>
        <v>0</v>
      </c>
      <c r="S45" s="25">
        <f t="shared" si="32"/>
        <v>0</v>
      </c>
      <c r="T45" s="24">
        <f t="shared" si="32"/>
        <v>0</v>
      </c>
      <c r="U45" s="25">
        <f t="shared" si="32"/>
        <v>0</v>
      </c>
      <c r="V45" s="24">
        <f t="shared" si="32"/>
        <v>0</v>
      </c>
      <c r="W45" s="25">
        <f t="shared" si="32"/>
        <v>0</v>
      </c>
      <c r="X45" s="24">
        <f t="shared" si="32"/>
        <v>0</v>
      </c>
      <c r="Y45" s="24">
        <f t="shared" si="21"/>
        <v>1039022</v>
      </c>
      <c r="Z45" s="24">
        <f t="shared" si="22"/>
        <v>1039022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1039022</v>
      </c>
      <c r="AG45" s="25">
        <v>0</v>
      </c>
      <c r="AH45" s="24">
        <v>0</v>
      </c>
      <c r="AI45" s="25">
        <v>0</v>
      </c>
      <c r="AJ45" s="26">
        <v>0</v>
      </c>
      <c r="AK45" s="25">
        <v>0</v>
      </c>
      <c r="AL45" s="24">
        <v>0</v>
      </c>
      <c r="AM45" s="25">
        <v>0</v>
      </c>
      <c r="AN45" s="26">
        <v>0</v>
      </c>
      <c r="AO45" s="25">
        <v>0</v>
      </c>
      <c r="AP45" s="24">
        <v>0</v>
      </c>
      <c r="AQ45" s="24">
        <f t="shared" si="23"/>
        <v>661588.73</v>
      </c>
      <c r="AR45" s="24">
        <f t="shared" si="24"/>
        <v>661588.73</v>
      </c>
      <c r="AS45" s="25">
        <v>0</v>
      </c>
      <c r="AT45" s="24">
        <v>0</v>
      </c>
      <c r="AU45" s="25">
        <v>0</v>
      </c>
      <c r="AV45" s="24">
        <v>0</v>
      </c>
      <c r="AW45" s="25">
        <v>0</v>
      </c>
      <c r="AX45" s="24">
        <v>661588.73</v>
      </c>
      <c r="AY45" s="25">
        <v>0</v>
      </c>
      <c r="AZ45" s="24">
        <v>0</v>
      </c>
      <c r="BA45" s="25">
        <v>0</v>
      </c>
      <c r="BB45" s="26">
        <v>0</v>
      </c>
      <c r="BC45" s="25">
        <v>0</v>
      </c>
      <c r="BD45" s="24">
        <v>0</v>
      </c>
      <c r="BE45" s="25">
        <v>0</v>
      </c>
      <c r="BF45" s="26">
        <v>0</v>
      </c>
      <c r="BG45" s="25">
        <v>0</v>
      </c>
      <c r="BH45" s="24">
        <v>0</v>
      </c>
      <c r="BI45" s="24">
        <f t="shared" si="25"/>
        <v>661588.73</v>
      </c>
      <c r="BJ45" s="24">
        <f t="shared" si="26"/>
        <v>661588.73</v>
      </c>
      <c r="BK45" s="25">
        <v>0</v>
      </c>
      <c r="BL45" s="24">
        <v>0</v>
      </c>
      <c r="BM45" s="25">
        <v>0</v>
      </c>
      <c r="BN45" s="24">
        <v>0</v>
      </c>
      <c r="BO45" s="25">
        <v>0</v>
      </c>
      <c r="BP45" s="24">
        <v>661588.73</v>
      </c>
      <c r="BQ45" s="25">
        <v>0</v>
      </c>
      <c r="BR45" s="24">
        <v>0</v>
      </c>
      <c r="BS45" s="25">
        <v>0</v>
      </c>
      <c r="BT45" s="26">
        <v>0</v>
      </c>
      <c r="BU45" s="25">
        <v>0</v>
      </c>
      <c r="BV45" s="24">
        <v>0</v>
      </c>
      <c r="BW45" s="25">
        <v>0</v>
      </c>
      <c r="BX45" s="26">
        <v>0</v>
      </c>
      <c r="BY45" s="25">
        <v>0</v>
      </c>
      <c r="BZ45" s="24">
        <v>0</v>
      </c>
      <c r="CA45" s="24">
        <f t="shared" si="27"/>
        <v>945744.17</v>
      </c>
      <c r="CB45" s="24">
        <f t="shared" si="28"/>
        <v>945744.17</v>
      </c>
      <c r="CC45" s="25">
        <v>0</v>
      </c>
      <c r="CD45" s="24">
        <v>0</v>
      </c>
      <c r="CE45" s="25">
        <v>0</v>
      </c>
      <c r="CF45" s="24">
        <v>0</v>
      </c>
      <c r="CG45" s="25">
        <v>0</v>
      </c>
      <c r="CH45" s="24">
        <v>945744.17</v>
      </c>
      <c r="CI45" s="25">
        <v>0</v>
      </c>
      <c r="CJ45" s="24">
        <v>0</v>
      </c>
      <c r="CK45" s="25">
        <v>0</v>
      </c>
      <c r="CL45" s="26">
        <v>0</v>
      </c>
      <c r="CM45" s="25">
        <v>0</v>
      </c>
      <c r="CN45" s="24">
        <v>0</v>
      </c>
      <c r="CO45" s="25">
        <v>0</v>
      </c>
      <c r="CP45" s="26">
        <v>0</v>
      </c>
      <c r="CQ45" s="25">
        <v>0</v>
      </c>
      <c r="CR45" s="24">
        <v>0</v>
      </c>
    </row>
    <row r="46" spans="1:96" ht="15" customHeight="1" x14ac:dyDescent="0.25">
      <c r="A46" s="6" t="s">
        <v>211</v>
      </c>
      <c r="B46" s="8" t="s">
        <v>101</v>
      </c>
      <c r="C46" s="28">
        <v>330381</v>
      </c>
      <c r="D46" s="29" t="s">
        <v>124</v>
      </c>
      <c r="E46" s="29" t="s">
        <v>129</v>
      </c>
      <c r="F46" s="31" t="s">
        <v>125</v>
      </c>
      <c r="G46" s="24">
        <f t="shared" si="19"/>
        <v>187227.59</v>
      </c>
      <c r="H46" s="24">
        <f t="shared" si="29"/>
        <v>0</v>
      </c>
      <c r="I46" s="25">
        <f t="shared" si="31"/>
        <v>0</v>
      </c>
      <c r="J46" s="24">
        <f t="shared" si="31"/>
        <v>0</v>
      </c>
      <c r="K46" s="25">
        <f t="shared" si="31"/>
        <v>0</v>
      </c>
      <c r="L46" s="24">
        <f t="shared" si="31"/>
        <v>0</v>
      </c>
      <c r="M46" s="25">
        <f t="shared" si="31"/>
        <v>0</v>
      </c>
      <c r="N46" s="24">
        <f t="shared" si="31"/>
        <v>0</v>
      </c>
      <c r="O46" s="25">
        <f t="shared" si="31"/>
        <v>6</v>
      </c>
      <c r="P46" s="24">
        <f t="shared" si="31"/>
        <v>187227.59</v>
      </c>
      <c r="Q46" s="25">
        <f t="shared" si="31"/>
        <v>0</v>
      </c>
      <c r="R46" s="24">
        <f t="shared" si="31"/>
        <v>0</v>
      </c>
      <c r="S46" s="25">
        <f t="shared" si="31"/>
        <v>0</v>
      </c>
      <c r="T46" s="24">
        <f t="shared" si="31"/>
        <v>0</v>
      </c>
      <c r="U46" s="25">
        <f t="shared" si="31"/>
        <v>0</v>
      </c>
      <c r="V46" s="24">
        <f t="shared" si="31"/>
        <v>0</v>
      </c>
      <c r="W46" s="25">
        <f t="shared" si="31"/>
        <v>0</v>
      </c>
      <c r="X46" s="24">
        <f t="shared" si="31"/>
        <v>0</v>
      </c>
      <c r="Y46" s="24">
        <f t="shared" si="21"/>
        <v>56168.28</v>
      </c>
      <c r="Z46" s="24">
        <f t="shared" si="22"/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2</v>
      </c>
      <c r="AH46" s="24">
        <v>56168.28</v>
      </c>
      <c r="AI46" s="25">
        <v>0</v>
      </c>
      <c r="AJ46" s="26">
        <v>0</v>
      </c>
      <c r="AK46" s="25">
        <v>0</v>
      </c>
      <c r="AL46" s="24">
        <v>0</v>
      </c>
      <c r="AM46" s="25">
        <v>0</v>
      </c>
      <c r="AN46" s="26">
        <v>0</v>
      </c>
      <c r="AO46" s="25">
        <v>0</v>
      </c>
      <c r="AP46" s="24">
        <v>0</v>
      </c>
      <c r="AQ46" s="24">
        <f t="shared" si="23"/>
        <v>37445.519999999997</v>
      </c>
      <c r="AR46" s="24">
        <f t="shared" si="24"/>
        <v>0</v>
      </c>
      <c r="AS46" s="25">
        <v>0</v>
      </c>
      <c r="AT46" s="24">
        <v>0</v>
      </c>
      <c r="AU46" s="25">
        <v>0</v>
      </c>
      <c r="AV46" s="24">
        <v>0</v>
      </c>
      <c r="AW46" s="25">
        <v>0</v>
      </c>
      <c r="AX46" s="24">
        <v>0</v>
      </c>
      <c r="AY46" s="25">
        <v>1</v>
      </c>
      <c r="AZ46" s="24">
        <v>37445.519999999997</v>
      </c>
      <c r="BA46" s="25">
        <v>0</v>
      </c>
      <c r="BB46" s="26">
        <v>0</v>
      </c>
      <c r="BC46" s="25">
        <v>0</v>
      </c>
      <c r="BD46" s="24">
        <v>0</v>
      </c>
      <c r="BE46" s="25">
        <v>0</v>
      </c>
      <c r="BF46" s="26">
        <v>0</v>
      </c>
      <c r="BG46" s="25">
        <v>0</v>
      </c>
      <c r="BH46" s="24">
        <v>0</v>
      </c>
      <c r="BI46" s="24">
        <f t="shared" si="25"/>
        <v>37445.519999999997</v>
      </c>
      <c r="BJ46" s="24">
        <f t="shared" si="26"/>
        <v>0</v>
      </c>
      <c r="BK46" s="25">
        <v>0</v>
      </c>
      <c r="BL46" s="24">
        <v>0</v>
      </c>
      <c r="BM46" s="25">
        <v>0</v>
      </c>
      <c r="BN46" s="24">
        <v>0</v>
      </c>
      <c r="BO46" s="25">
        <v>0</v>
      </c>
      <c r="BP46" s="24">
        <v>0</v>
      </c>
      <c r="BQ46" s="25">
        <v>1</v>
      </c>
      <c r="BR46" s="24">
        <v>37445.519999999997</v>
      </c>
      <c r="BS46" s="25">
        <v>0</v>
      </c>
      <c r="BT46" s="26">
        <v>0</v>
      </c>
      <c r="BU46" s="25">
        <v>0</v>
      </c>
      <c r="BV46" s="24">
        <v>0</v>
      </c>
      <c r="BW46" s="25">
        <v>0</v>
      </c>
      <c r="BX46" s="26">
        <v>0</v>
      </c>
      <c r="BY46" s="25">
        <v>0</v>
      </c>
      <c r="BZ46" s="24">
        <v>0</v>
      </c>
      <c r="CA46" s="24">
        <f t="shared" si="27"/>
        <v>56168.27</v>
      </c>
      <c r="CB46" s="24">
        <f t="shared" si="28"/>
        <v>0</v>
      </c>
      <c r="CC46" s="25">
        <v>0</v>
      </c>
      <c r="CD46" s="24">
        <v>0</v>
      </c>
      <c r="CE46" s="25">
        <v>0</v>
      </c>
      <c r="CF46" s="24">
        <v>0</v>
      </c>
      <c r="CG46" s="25">
        <v>0</v>
      </c>
      <c r="CH46" s="24">
        <v>0</v>
      </c>
      <c r="CI46" s="25">
        <v>2</v>
      </c>
      <c r="CJ46" s="24">
        <v>56168.27</v>
      </c>
      <c r="CK46" s="25">
        <v>0</v>
      </c>
      <c r="CL46" s="26">
        <v>0</v>
      </c>
      <c r="CM46" s="25">
        <v>0</v>
      </c>
      <c r="CN46" s="24">
        <v>0</v>
      </c>
      <c r="CO46" s="25">
        <v>0</v>
      </c>
      <c r="CP46" s="26">
        <v>0</v>
      </c>
      <c r="CQ46" s="25">
        <v>0</v>
      </c>
      <c r="CR46" s="24">
        <v>0</v>
      </c>
    </row>
    <row r="47" spans="1:96" ht="15" customHeight="1" x14ac:dyDescent="0.25">
      <c r="A47" s="6" t="s">
        <v>212</v>
      </c>
      <c r="B47" s="8" t="s">
        <v>80</v>
      </c>
      <c r="C47" s="28">
        <v>330380</v>
      </c>
      <c r="D47" s="29" t="s">
        <v>124</v>
      </c>
      <c r="E47" s="29" t="s">
        <v>129</v>
      </c>
      <c r="F47" s="31" t="s">
        <v>125</v>
      </c>
      <c r="G47" s="24">
        <f t="shared" si="19"/>
        <v>6002940.9000000004</v>
      </c>
      <c r="H47" s="24">
        <f t="shared" si="29"/>
        <v>6002940.9000000004</v>
      </c>
      <c r="I47" s="25">
        <f t="shared" si="31"/>
        <v>4</v>
      </c>
      <c r="J47" s="24">
        <f t="shared" si="31"/>
        <v>679.91</v>
      </c>
      <c r="K47" s="25">
        <f t="shared" si="31"/>
        <v>0</v>
      </c>
      <c r="L47" s="24">
        <f t="shared" si="31"/>
        <v>0</v>
      </c>
      <c r="M47" s="25">
        <f t="shared" si="31"/>
        <v>65</v>
      </c>
      <c r="N47" s="24">
        <f t="shared" si="31"/>
        <v>6002260.9900000002</v>
      </c>
      <c r="O47" s="25">
        <f t="shared" si="31"/>
        <v>0</v>
      </c>
      <c r="P47" s="24">
        <f t="shared" si="31"/>
        <v>0</v>
      </c>
      <c r="Q47" s="25">
        <f t="shared" si="31"/>
        <v>0</v>
      </c>
      <c r="R47" s="24">
        <f t="shared" si="31"/>
        <v>0</v>
      </c>
      <c r="S47" s="25">
        <f t="shared" si="31"/>
        <v>0</v>
      </c>
      <c r="T47" s="24">
        <f t="shared" si="31"/>
        <v>0</v>
      </c>
      <c r="U47" s="25">
        <f t="shared" si="31"/>
        <v>0</v>
      </c>
      <c r="V47" s="24">
        <f t="shared" si="31"/>
        <v>0</v>
      </c>
      <c r="W47" s="25">
        <f t="shared" si="31"/>
        <v>0</v>
      </c>
      <c r="X47" s="24">
        <f t="shared" si="31"/>
        <v>0</v>
      </c>
      <c r="Y47" s="24">
        <f t="shared" si="21"/>
        <v>1800882.27</v>
      </c>
      <c r="Z47" s="24">
        <f t="shared" si="22"/>
        <v>1800882.27</v>
      </c>
      <c r="AA47" s="25">
        <v>1</v>
      </c>
      <c r="AB47" s="24">
        <v>203.97</v>
      </c>
      <c r="AC47" s="25">
        <v>0</v>
      </c>
      <c r="AD47" s="24">
        <v>0</v>
      </c>
      <c r="AE47" s="25">
        <v>20</v>
      </c>
      <c r="AF47" s="24">
        <v>1800678.3</v>
      </c>
      <c r="AG47" s="25">
        <v>0</v>
      </c>
      <c r="AH47" s="24">
        <v>0</v>
      </c>
      <c r="AI47" s="25">
        <v>0</v>
      </c>
      <c r="AJ47" s="26">
        <v>0</v>
      </c>
      <c r="AK47" s="25">
        <v>0</v>
      </c>
      <c r="AL47" s="24">
        <v>0</v>
      </c>
      <c r="AM47" s="25">
        <v>0</v>
      </c>
      <c r="AN47" s="26">
        <v>0</v>
      </c>
      <c r="AO47" s="25">
        <v>0</v>
      </c>
      <c r="AP47" s="24">
        <v>0</v>
      </c>
      <c r="AQ47" s="24">
        <f t="shared" si="23"/>
        <v>1200588.18</v>
      </c>
      <c r="AR47" s="24">
        <f t="shared" si="24"/>
        <v>1200588.18</v>
      </c>
      <c r="AS47" s="25">
        <v>1</v>
      </c>
      <c r="AT47" s="24">
        <v>135.97999999999999</v>
      </c>
      <c r="AU47" s="25">
        <v>0</v>
      </c>
      <c r="AV47" s="24">
        <v>0</v>
      </c>
      <c r="AW47" s="25">
        <v>13</v>
      </c>
      <c r="AX47" s="24">
        <v>1200452.2</v>
      </c>
      <c r="AY47" s="25">
        <v>0</v>
      </c>
      <c r="AZ47" s="24">
        <v>0</v>
      </c>
      <c r="BA47" s="25">
        <v>0</v>
      </c>
      <c r="BB47" s="26">
        <v>0</v>
      </c>
      <c r="BC47" s="25">
        <v>0</v>
      </c>
      <c r="BD47" s="24">
        <v>0</v>
      </c>
      <c r="BE47" s="25">
        <v>0</v>
      </c>
      <c r="BF47" s="26">
        <v>0</v>
      </c>
      <c r="BG47" s="25">
        <v>0</v>
      </c>
      <c r="BH47" s="24">
        <v>0</v>
      </c>
      <c r="BI47" s="24">
        <f t="shared" si="25"/>
        <v>1200588.18</v>
      </c>
      <c r="BJ47" s="24">
        <f t="shared" si="26"/>
        <v>1200588.18</v>
      </c>
      <c r="BK47" s="25">
        <v>1</v>
      </c>
      <c r="BL47" s="24">
        <v>135.97999999999999</v>
      </c>
      <c r="BM47" s="25">
        <v>0</v>
      </c>
      <c r="BN47" s="24">
        <v>0</v>
      </c>
      <c r="BO47" s="25">
        <v>13</v>
      </c>
      <c r="BP47" s="24">
        <v>1200452.2</v>
      </c>
      <c r="BQ47" s="25">
        <v>0</v>
      </c>
      <c r="BR47" s="24">
        <v>0</v>
      </c>
      <c r="BS47" s="25">
        <v>0</v>
      </c>
      <c r="BT47" s="26">
        <v>0</v>
      </c>
      <c r="BU47" s="25">
        <v>0</v>
      </c>
      <c r="BV47" s="24">
        <v>0</v>
      </c>
      <c r="BW47" s="25">
        <v>0</v>
      </c>
      <c r="BX47" s="26">
        <v>0</v>
      </c>
      <c r="BY47" s="25">
        <v>0</v>
      </c>
      <c r="BZ47" s="24">
        <v>0</v>
      </c>
      <c r="CA47" s="24">
        <f t="shared" si="27"/>
        <v>1800882.27</v>
      </c>
      <c r="CB47" s="24">
        <f t="shared" si="28"/>
        <v>1800882.27</v>
      </c>
      <c r="CC47" s="25">
        <v>1</v>
      </c>
      <c r="CD47" s="24">
        <v>203.98</v>
      </c>
      <c r="CE47" s="25">
        <v>0</v>
      </c>
      <c r="CF47" s="24">
        <v>0</v>
      </c>
      <c r="CG47" s="25">
        <v>19</v>
      </c>
      <c r="CH47" s="24">
        <v>1800678.29</v>
      </c>
      <c r="CI47" s="25">
        <v>0</v>
      </c>
      <c r="CJ47" s="24">
        <v>0</v>
      </c>
      <c r="CK47" s="25">
        <v>0</v>
      </c>
      <c r="CL47" s="26">
        <v>0</v>
      </c>
      <c r="CM47" s="25">
        <v>0</v>
      </c>
      <c r="CN47" s="24">
        <v>0</v>
      </c>
      <c r="CO47" s="25">
        <v>0</v>
      </c>
      <c r="CP47" s="26">
        <v>0</v>
      </c>
      <c r="CQ47" s="25">
        <v>0</v>
      </c>
      <c r="CR47" s="24">
        <v>0</v>
      </c>
    </row>
    <row r="48" spans="1:96" ht="15" customHeight="1" x14ac:dyDescent="0.25">
      <c r="A48" s="6" t="s">
        <v>213</v>
      </c>
      <c r="B48" s="8" t="s">
        <v>117</v>
      </c>
      <c r="C48" s="28">
        <v>330421</v>
      </c>
      <c r="D48" s="29" t="s">
        <v>124</v>
      </c>
      <c r="E48" s="29" t="s">
        <v>129</v>
      </c>
      <c r="F48" s="31" t="s">
        <v>125</v>
      </c>
      <c r="G48" s="24">
        <f t="shared" si="19"/>
        <v>2119340.71</v>
      </c>
      <c r="H48" s="24">
        <f t="shared" si="29"/>
        <v>1813701.02</v>
      </c>
      <c r="I48" s="25">
        <f t="shared" si="31"/>
        <v>0</v>
      </c>
      <c r="J48" s="24">
        <f t="shared" si="31"/>
        <v>0</v>
      </c>
      <c r="K48" s="25">
        <f t="shared" si="31"/>
        <v>0</v>
      </c>
      <c r="L48" s="24">
        <f t="shared" si="31"/>
        <v>0</v>
      </c>
      <c r="M48" s="25">
        <f t="shared" si="31"/>
        <v>0</v>
      </c>
      <c r="N48" s="24">
        <f t="shared" si="31"/>
        <v>1813701.02</v>
      </c>
      <c r="O48" s="25">
        <f t="shared" si="31"/>
        <v>8</v>
      </c>
      <c r="P48" s="24">
        <f t="shared" si="31"/>
        <v>305639.69</v>
      </c>
      <c r="Q48" s="25">
        <f t="shared" si="31"/>
        <v>0</v>
      </c>
      <c r="R48" s="24">
        <f t="shared" si="31"/>
        <v>0</v>
      </c>
      <c r="S48" s="25">
        <f t="shared" si="31"/>
        <v>0</v>
      </c>
      <c r="T48" s="24">
        <f t="shared" si="31"/>
        <v>0</v>
      </c>
      <c r="U48" s="25">
        <f t="shared" si="31"/>
        <v>0</v>
      </c>
      <c r="V48" s="24">
        <f t="shared" si="31"/>
        <v>0</v>
      </c>
      <c r="W48" s="25">
        <f t="shared" si="31"/>
        <v>0</v>
      </c>
      <c r="X48" s="24">
        <f t="shared" si="31"/>
        <v>0</v>
      </c>
      <c r="Y48" s="24">
        <f t="shared" si="21"/>
        <v>635802.22</v>
      </c>
      <c r="Z48" s="24">
        <f t="shared" si="22"/>
        <v>544110.31000000006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544110.31000000006</v>
      </c>
      <c r="AG48" s="25">
        <v>2</v>
      </c>
      <c r="AH48" s="24">
        <v>91691.91</v>
      </c>
      <c r="AI48" s="25">
        <v>0</v>
      </c>
      <c r="AJ48" s="26">
        <v>0</v>
      </c>
      <c r="AK48" s="25">
        <v>0</v>
      </c>
      <c r="AL48" s="24">
        <v>0</v>
      </c>
      <c r="AM48" s="25">
        <v>0</v>
      </c>
      <c r="AN48" s="26">
        <v>0</v>
      </c>
      <c r="AO48" s="25">
        <v>0</v>
      </c>
      <c r="AP48" s="24">
        <v>0</v>
      </c>
      <c r="AQ48" s="24">
        <f t="shared" si="23"/>
        <v>423868.14</v>
      </c>
      <c r="AR48" s="24">
        <f t="shared" si="24"/>
        <v>362740.2</v>
      </c>
      <c r="AS48" s="25">
        <v>0</v>
      </c>
      <c r="AT48" s="24">
        <v>0</v>
      </c>
      <c r="AU48" s="25">
        <v>0</v>
      </c>
      <c r="AV48" s="24">
        <v>0</v>
      </c>
      <c r="AW48" s="25">
        <v>0</v>
      </c>
      <c r="AX48" s="24">
        <v>362740.2</v>
      </c>
      <c r="AY48" s="25">
        <v>2</v>
      </c>
      <c r="AZ48" s="24">
        <v>61127.94</v>
      </c>
      <c r="BA48" s="25">
        <v>0</v>
      </c>
      <c r="BB48" s="26">
        <v>0</v>
      </c>
      <c r="BC48" s="25">
        <v>0</v>
      </c>
      <c r="BD48" s="24">
        <v>0</v>
      </c>
      <c r="BE48" s="25">
        <v>0</v>
      </c>
      <c r="BF48" s="26">
        <v>0</v>
      </c>
      <c r="BG48" s="25">
        <v>0</v>
      </c>
      <c r="BH48" s="24">
        <v>0</v>
      </c>
      <c r="BI48" s="24">
        <f t="shared" si="25"/>
        <v>423868.14</v>
      </c>
      <c r="BJ48" s="24">
        <f t="shared" si="26"/>
        <v>362740.2</v>
      </c>
      <c r="BK48" s="25">
        <v>0</v>
      </c>
      <c r="BL48" s="24">
        <v>0</v>
      </c>
      <c r="BM48" s="25">
        <v>0</v>
      </c>
      <c r="BN48" s="24">
        <v>0</v>
      </c>
      <c r="BO48" s="25">
        <v>0</v>
      </c>
      <c r="BP48" s="24">
        <v>362740.2</v>
      </c>
      <c r="BQ48" s="25">
        <v>2</v>
      </c>
      <c r="BR48" s="24">
        <v>61127.94</v>
      </c>
      <c r="BS48" s="25">
        <v>0</v>
      </c>
      <c r="BT48" s="26">
        <v>0</v>
      </c>
      <c r="BU48" s="25">
        <v>0</v>
      </c>
      <c r="BV48" s="24">
        <v>0</v>
      </c>
      <c r="BW48" s="25">
        <v>0</v>
      </c>
      <c r="BX48" s="26">
        <v>0</v>
      </c>
      <c r="BY48" s="25">
        <v>0</v>
      </c>
      <c r="BZ48" s="24">
        <v>0</v>
      </c>
      <c r="CA48" s="24">
        <f t="shared" si="27"/>
        <v>635802.21</v>
      </c>
      <c r="CB48" s="24">
        <f t="shared" si="28"/>
        <v>544110.31000000006</v>
      </c>
      <c r="CC48" s="25">
        <v>0</v>
      </c>
      <c r="CD48" s="24">
        <v>0</v>
      </c>
      <c r="CE48" s="25">
        <v>0</v>
      </c>
      <c r="CF48" s="24">
        <v>0</v>
      </c>
      <c r="CG48" s="25">
        <v>0</v>
      </c>
      <c r="CH48" s="24">
        <v>544110.31000000006</v>
      </c>
      <c r="CI48" s="25">
        <v>2</v>
      </c>
      <c r="CJ48" s="24">
        <v>91691.9</v>
      </c>
      <c r="CK48" s="25">
        <v>0</v>
      </c>
      <c r="CL48" s="26">
        <v>0</v>
      </c>
      <c r="CM48" s="25">
        <v>0</v>
      </c>
      <c r="CN48" s="24">
        <v>0</v>
      </c>
      <c r="CO48" s="25">
        <v>0</v>
      </c>
      <c r="CP48" s="26">
        <v>0</v>
      </c>
      <c r="CQ48" s="25">
        <v>0</v>
      </c>
      <c r="CR48" s="24">
        <v>0</v>
      </c>
    </row>
    <row r="49" spans="1:96" ht="15" customHeight="1" x14ac:dyDescent="0.25">
      <c r="A49" s="6" t="s">
        <v>214</v>
      </c>
      <c r="B49" s="11" t="s">
        <v>130</v>
      </c>
      <c r="C49" s="28">
        <v>330372</v>
      </c>
      <c r="D49" s="29" t="s">
        <v>124</v>
      </c>
      <c r="E49" s="29" t="s">
        <v>129</v>
      </c>
      <c r="F49" s="31" t="s">
        <v>125</v>
      </c>
      <c r="G49" s="24">
        <f t="shared" si="19"/>
        <v>2655178.52</v>
      </c>
      <c r="H49" s="24">
        <f t="shared" si="29"/>
        <v>163101.98000000001</v>
      </c>
      <c r="I49" s="25">
        <f t="shared" si="31"/>
        <v>0</v>
      </c>
      <c r="J49" s="24">
        <f t="shared" si="31"/>
        <v>0</v>
      </c>
      <c r="K49" s="25">
        <f t="shared" si="31"/>
        <v>0</v>
      </c>
      <c r="L49" s="24">
        <f t="shared" si="31"/>
        <v>0</v>
      </c>
      <c r="M49" s="25">
        <f t="shared" si="31"/>
        <v>0</v>
      </c>
      <c r="N49" s="24">
        <f t="shared" si="31"/>
        <v>163101.98000000001</v>
      </c>
      <c r="O49" s="25">
        <f t="shared" si="31"/>
        <v>4</v>
      </c>
      <c r="P49" s="24">
        <f t="shared" si="31"/>
        <v>507711.48</v>
      </c>
      <c r="Q49" s="25">
        <f t="shared" si="31"/>
        <v>14</v>
      </c>
      <c r="R49" s="24">
        <f t="shared" si="31"/>
        <v>1984365.06</v>
      </c>
      <c r="S49" s="25">
        <f t="shared" si="31"/>
        <v>0</v>
      </c>
      <c r="T49" s="24">
        <f t="shared" si="31"/>
        <v>0</v>
      </c>
      <c r="U49" s="25">
        <f t="shared" si="31"/>
        <v>14</v>
      </c>
      <c r="V49" s="24">
        <f t="shared" si="31"/>
        <v>1984365.06</v>
      </c>
      <c r="W49" s="25">
        <f t="shared" si="31"/>
        <v>0</v>
      </c>
      <c r="X49" s="24">
        <f t="shared" si="31"/>
        <v>0</v>
      </c>
      <c r="Y49" s="24">
        <f t="shared" si="21"/>
        <v>796553.55</v>
      </c>
      <c r="Z49" s="24">
        <f t="shared" si="22"/>
        <v>48930.59</v>
      </c>
      <c r="AA49" s="25">
        <v>0</v>
      </c>
      <c r="AB49" s="24">
        <v>0</v>
      </c>
      <c r="AC49" s="25">
        <v>0</v>
      </c>
      <c r="AD49" s="24">
        <v>0</v>
      </c>
      <c r="AE49" s="25">
        <v>0</v>
      </c>
      <c r="AF49" s="24">
        <v>48930.59</v>
      </c>
      <c r="AG49" s="25">
        <v>1</v>
      </c>
      <c r="AH49" s="24">
        <v>152313.44</v>
      </c>
      <c r="AI49" s="25">
        <v>4</v>
      </c>
      <c r="AJ49" s="26">
        <v>595309.52</v>
      </c>
      <c r="AK49" s="25">
        <v>0</v>
      </c>
      <c r="AL49" s="24">
        <v>0</v>
      </c>
      <c r="AM49" s="25">
        <v>4</v>
      </c>
      <c r="AN49" s="26">
        <v>595309.52</v>
      </c>
      <c r="AO49" s="25">
        <v>0</v>
      </c>
      <c r="AP49" s="24">
        <v>0</v>
      </c>
      <c r="AQ49" s="24">
        <f t="shared" si="23"/>
        <v>531035.71</v>
      </c>
      <c r="AR49" s="24">
        <f t="shared" si="24"/>
        <v>32620.400000000001</v>
      </c>
      <c r="AS49" s="25">
        <v>0</v>
      </c>
      <c r="AT49" s="24">
        <v>0</v>
      </c>
      <c r="AU49" s="25">
        <v>0</v>
      </c>
      <c r="AV49" s="24">
        <v>0</v>
      </c>
      <c r="AW49" s="25">
        <v>0</v>
      </c>
      <c r="AX49" s="24">
        <v>32620.400000000001</v>
      </c>
      <c r="AY49" s="25">
        <v>1</v>
      </c>
      <c r="AZ49" s="24">
        <v>101542.3</v>
      </c>
      <c r="BA49" s="25">
        <v>3</v>
      </c>
      <c r="BB49" s="26">
        <v>396873.01</v>
      </c>
      <c r="BC49" s="25">
        <v>0</v>
      </c>
      <c r="BD49" s="24">
        <v>0</v>
      </c>
      <c r="BE49" s="25">
        <v>3</v>
      </c>
      <c r="BF49" s="26">
        <v>396873.01</v>
      </c>
      <c r="BG49" s="25">
        <v>0</v>
      </c>
      <c r="BH49" s="24">
        <v>0</v>
      </c>
      <c r="BI49" s="24">
        <f t="shared" si="25"/>
        <v>531035.71</v>
      </c>
      <c r="BJ49" s="24">
        <f t="shared" si="26"/>
        <v>32620.400000000001</v>
      </c>
      <c r="BK49" s="25">
        <v>0</v>
      </c>
      <c r="BL49" s="24">
        <v>0</v>
      </c>
      <c r="BM49" s="25">
        <v>0</v>
      </c>
      <c r="BN49" s="24">
        <v>0</v>
      </c>
      <c r="BO49" s="25">
        <v>0</v>
      </c>
      <c r="BP49" s="24">
        <v>32620.400000000001</v>
      </c>
      <c r="BQ49" s="25">
        <v>1</v>
      </c>
      <c r="BR49" s="24">
        <v>101542.3</v>
      </c>
      <c r="BS49" s="25">
        <v>3</v>
      </c>
      <c r="BT49" s="26">
        <v>396873.01</v>
      </c>
      <c r="BU49" s="25">
        <v>0</v>
      </c>
      <c r="BV49" s="24">
        <v>0</v>
      </c>
      <c r="BW49" s="25">
        <v>3</v>
      </c>
      <c r="BX49" s="26">
        <v>396873.01</v>
      </c>
      <c r="BY49" s="25">
        <v>0</v>
      </c>
      <c r="BZ49" s="24">
        <v>0</v>
      </c>
      <c r="CA49" s="24">
        <f t="shared" si="27"/>
        <v>796553.55</v>
      </c>
      <c r="CB49" s="24">
        <f t="shared" si="28"/>
        <v>48930.59</v>
      </c>
      <c r="CC49" s="25">
        <v>0</v>
      </c>
      <c r="CD49" s="24">
        <v>0</v>
      </c>
      <c r="CE49" s="25">
        <v>0</v>
      </c>
      <c r="CF49" s="24">
        <v>0</v>
      </c>
      <c r="CG49" s="25">
        <v>0</v>
      </c>
      <c r="CH49" s="24">
        <v>48930.59</v>
      </c>
      <c r="CI49" s="25">
        <v>1</v>
      </c>
      <c r="CJ49" s="24">
        <v>152313.44</v>
      </c>
      <c r="CK49" s="25">
        <v>4</v>
      </c>
      <c r="CL49" s="26">
        <v>595309.52</v>
      </c>
      <c r="CM49" s="25">
        <v>0</v>
      </c>
      <c r="CN49" s="24">
        <v>0</v>
      </c>
      <c r="CO49" s="25">
        <v>4</v>
      </c>
      <c r="CP49" s="26">
        <v>595309.52</v>
      </c>
      <c r="CQ49" s="25">
        <v>0</v>
      </c>
      <c r="CR49" s="24">
        <v>0</v>
      </c>
    </row>
    <row r="50" spans="1:96" ht="15" customHeight="1" x14ac:dyDescent="0.25">
      <c r="A50" s="6" t="s">
        <v>215</v>
      </c>
      <c r="B50" s="8" t="s">
        <v>131</v>
      </c>
      <c r="C50" s="28">
        <v>330425</v>
      </c>
      <c r="D50" s="29" t="s">
        <v>124</v>
      </c>
      <c r="E50" s="29" t="s">
        <v>129</v>
      </c>
      <c r="F50" s="31" t="s">
        <v>125</v>
      </c>
      <c r="G50" s="24">
        <f t="shared" si="19"/>
        <v>1207049.75</v>
      </c>
      <c r="H50" s="24">
        <f t="shared" si="29"/>
        <v>1207049.75</v>
      </c>
      <c r="I50" s="25">
        <f t="shared" si="31"/>
        <v>0</v>
      </c>
      <c r="J50" s="24">
        <f t="shared" si="31"/>
        <v>0</v>
      </c>
      <c r="K50" s="25">
        <f t="shared" si="31"/>
        <v>0</v>
      </c>
      <c r="L50" s="24">
        <f t="shared" si="31"/>
        <v>0</v>
      </c>
      <c r="M50" s="25">
        <f t="shared" si="31"/>
        <v>0</v>
      </c>
      <c r="N50" s="24">
        <f t="shared" si="31"/>
        <v>1207049.75</v>
      </c>
      <c r="O50" s="25">
        <f t="shared" si="31"/>
        <v>0</v>
      </c>
      <c r="P50" s="24">
        <f t="shared" si="31"/>
        <v>0</v>
      </c>
      <c r="Q50" s="25">
        <f t="shared" si="31"/>
        <v>0</v>
      </c>
      <c r="R50" s="24">
        <f t="shared" si="31"/>
        <v>0</v>
      </c>
      <c r="S50" s="25">
        <f t="shared" si="31"/>
        <v>0</v>
      </c>
      <c r="T50" s="24">
        <f t="shared" si="31"/>
        <v>0</v>
      </c>
      <c r="U50" s="25">
        <f t="shared" si="31"/>
        <v>0</v>
      </c>
      <c r="V50" s="24">
        <f t="shared" si="31"/>
        <v>0</v>
      </c>
      <c r="W50" s="25">
        <f t="shared" si="31"/>
        <v>0</v>
      </c>
      <c r="X50" s="24">
        <f t="shared" si="31"/>
        <v>0</v>
      </c>
      <c r="Y50" s="24">
        <f t="shared" si="21"/>
        <v>1132427.93</v>
      </c>
      <c r="Z50" s="24">
        <f t="shared" si="22"/>
        <v>1132427.93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1132427.93</v>
      </c>
      <c r="AG50" s="25">
        <v>0</v>
      </c>
      <c r="AH50" s="24">
        <v>0</v>
      </c>
      <c r="AI50" s="25">
        <v>0</v>
      </c>
      <c r="AJ50" s="26">
        <v>0</v>
      </c>
      <c r="AK50" s="25">
        <v>0</v>
      </c>
      <c r="AL50" s="24">
        <v>0</v>
      </c>
      <c r="AM50" s="25">
        <v>0</v>
      </c>
      <c r="AN50" s="26">
        <v>0</v>
      </c>
      <c r="AO50" s="25">
        <v>0</v>
      </c>
      <c r="AP50" s="24">
        <v>0</v>
      </c>
      <c r="AQ50" s="24">
        <f t="shared" si="23"/>
        <v>42641.04</v>
      </c>
      <c r="AR50" s="24">
        <f t="shared" si="24"/>
        <v>42641.04</v>
      </c>
      <c r="AS50" s="25">
        <v>0</v>
      </c>
      <c r="AT50" s="24">
        <v>0</v>
      </c>
      <c r="AU50" s="25">
        <v>0</v>
      </c>
      <c r="AV50" s="24">
        <v>0</v>
      </c>
      <c r="AW50" s="25">
        <v>0</v>
      </c>
      <c r="AX50" s="24">
        <v>42641.04</v>
      </c>
      <c r="AY50" s="25">
        <v>0</v>
      </c>
      <c r="AZ50" s="24">
        <v>0</v>
      </c>
      <c r="BA50" s="25">
        <v>0</v>
      </c>
      <c r="BB50" s="26">
        <v>0</v>
      </c>
      <c r="BC50" s="25">
        <v>0</v>
      </c>
      <c r="BD50" s="24">
        <v>0</v>
      </c>
      <c r="BE50" s="25">
        <v>0</v>
      </c>
      <c r="BF50" s="26">
        <v>0</v>
      </c>
      <c r="BG50" s="25">
        <v>0</v>
      </c>
      <c r="BH50" s="24">
        <v>0</v>
      </c>
      <c r="BI50" s="24">
        <f t="shared" si="25"/>
        <v>31980.78</v>
      </c>
      <c r="BJ50" s="24">
        <f t="shared" si="26"/>
        <v>31980.78</v>
      </c>
      <c r="BK50" s="25">
        <v>0</v>
      </c>
      <c r="BL50" s="24">
        <v>0</v>
      </c>
      <c r="BM50" s="25">
        <v>0</v>
      </c>
      <c r="BN50" s="24">
        <v>0</v>
      </c>
      <c r="BO50" s="25">
        <v>0</v>
      </c>
      <c r="BP50" s="24">
        <v>31980.78</v>
      </c>
      <c r="BQ50" s="25">
        <v>0</v>
      </c>
      <c r="BR50" s="24">
        <v>0</v>
      </c>
      <c r="BS50" s="25">
        <v>0</v>
      </c>
      <c r="BT50" s="26">
        <v>0</v>
      </c>
      <c r="BU50" s="25">
        <v>0</v>
      </c>
      <c r="BV50" s="24">
        <v>0</v>
      </c>
      <c r="BW50" s="25">
        <v>0</v>
      </c>
      <c r="BX50" s="26">
        <v>0</v>
      </c>
      <c r="BY50" s="25">
        <v>0</v>
      </c>
      <c r="BZ50" s="24">
        <v>0</v>
      </c>
      <c r="CA50" s="24">
        <f t="shared" si="27"/>
        <v>0</v>
      </c>
      <c r="CB50" s="24">
        <f t="shared" si="28"/>
        <v>0</v>
      </c>
      <c r="CC50" s="25">
        <v>0</v>
      </c>
      <c r="CD50" s="24">
        <v>0</v>
      </c>
      <c r="CE50" s="25">
        <v>0</v>
      </c>
      <c r="CF50" s="24">
        <v>0</v>
      </c>
      <c r="CG50" s="25">
        <v>0</v>
      </c>
      <c r="CH50" s="24"/>
      <c r="CI50" s="25">
        <v>0</v>
      </c>
      <c r="CJ50" s="24">
        <v>0</v>
      </c>
      <c r="CK50" s="25">
        <v>0</v>
      </c>
      <c r="CL50" s="26">
        <v>0</v>
      </c>
      <c r="CM50" s="25">
        <v>0</v>
      </c>
      <c r="CN50" s="24">
        <v>0</v>
      </c>
      <c r="CO50" s="25">
        <v>0</v>
      </c>
      <c r="CP50" s="26">
        <v>0</v>
      </c>
      <c r="CQ50" s="25">
        <v>0</v>
      </c>
      <c r="CR50" s="24">
        <v>0</v>
      </c>
    </row>
    <row r="51" spans="1:96" x14ac:dyDescent="0.25">
      <c r="A51" s="6"/>
      <c r="B51" s="5" t="s">
        <v>20</v>
      </c>
      <c r="C51" s="28"/>
      <c r="D51" s="29"/>
      <c r="E51" s="30" t="s">
        <v>123</v>
      </c>
      <c r="F51" s="31"/>
      <c r="G51" s="24">
        <f t="shared" si="19"/>
        <v>0</v>
      </c>
      <c r="H51" s="24">
        <f t="shared" si="29"/>
        <v>0</v>
      </c>
      <c r="I51" s="25">
        <f t="shared" si="31"/>
        <v>0</v>
      </c>
      <c r="J51" s="24">
        <f t="shared" si="31"/>
        <v>0</v>
      </c>
      <c r="K51" s="25">
        <f t="shared" si="31"/>
        <v>0</v>
      </c>
      <c r="L51" s="24">
        <f t="shared" si="31"/>
        <v>0</v>
      </c>
      <c r="M51" s="25">
        <f t="shared" si="31"/>
        <v>0</v>
      </c>
      <c r="N51" s="24">
        <f t="shared" si="31"/>
        <v>0</v>
      </c>
      <c r="O51" s="25">
        <f t="shared" si="31"/>
        <v>0</v>
      </c>
      <c r="P51" s="24">
        <f t="shared" si="31"/>
        <v>0</v>
      </c>
      <c r="Q51" s="25">
        <f t="shared" si="31"/>
        <v>0</v>
      </c>
      <c r="R51" s="24">
        <f t="shared" si="31"/>
        <v>0</v>
      </c>
      <c r="S51" s="25">
        <f t="shared" si="31"/>
        <v>0</v>
      </c>
      <c r="T51" s="24">
        <f t="shared" si="31"/>
        <v>0</v>
      </c>
      <c r="U51" s="25">
        <f t="shared" si="31"/>
        <v>0</v>
      </c>
      <c r="V51" s="24">
        <f t="shared" si="31"/>
        <v>0</v>
      </c>
      <c r="W51" s="25">
        <f t="shared" si="31"/>
        <v>0</v>
      </c>
      <c r="X51" s="24">
        <f t="shared" si="31"/>
        <v>0</v>
      </c>
      <c r="Y51" s="24">
        <f t="shared" si="21"/>
        <v>0</v>
      </c>
      <c r="Z51" s="24">
        <f t="shared" si="22"/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6">
        <v>0</v>
      </c>
      <c r="AK51" s="25">
        <v>0</v>
      </c>
      <c r="AL51" s="24">
        <v>0</v>
      </c>
      <c r="AM51" s="25">
        <v>0</v>
      </c>
      <c r="AN51" s="26">
        <v>0</v>
      </c>
      <c r="AO51" s="25">
        <v>0</v>
      </c>
      <c r="AP51" s="24">
        <v>0</v>
      </c>
      <c r="AQ51" s="24">
        <f t="shared" si="23"/>
        <v>0</v>
      </c>
      <c r="AR51" s="24">
        <f t="shared" si="24"/>
        <v>0</v>
      </c>
      <c r="AS51" s="25">
        <v>0</v>
      </c>
      <c r="AT51" s="24">
        <v>0</v>
      </c>
      <c r="AU51" s="25">
        <v>0</v>
      </c>
      <c r="AV51" s="24">
        <v>0</v>
      </c>
      <c r="AW51" s="25">
        <v>0</v>
      </c>
      <c r="AX51" s="24">
        <v>0</v>
      </c>
      <c r="AY51" s="25">
        <v>0</v>
      </c>
      <c r="AZ51" s="24">
        <v>0</v>
      </c>
      <c r="BA51" s="25">
        <v>0</v>
      </c>
      <c r="BB51" s="26">
        <v>0</v>
      </c>
      <c r="BC51" s="25">
        <v>0</v>
      </c>
      <c r="BD51" s="24">
        <v>0</v>
      </c>
      <c r="BE51" s="25">
        <v>0</v>
      </c>
      <c r="BF51" s="26">
        <v>0</v>
      </c>
      <c r="BG51" s="25">
        <v>0</v>
      </c>
      <c r="BH51" s="24">
        <v>0</v>
      </c>
      <c r="BI51" s="24">
        <f t="shared" si="25"/>
        <v>0</v>
      </c>
      <c r="BJ51" s="24">
        <f t="shared" si="26"/>
        <v>0</v>
      </c>
      <c r="BK51" s="25">
        <v>0</v>
      </c>
      <c r="BL51" s="24">
        <v>0</v>
      </c>
      <c r="BM51" s="25">
        <v>0</v>
      </c>
      <c r="BN51" s="24">
        <v>0</v>
      </c>
      <c r="BO51" s="25">
        <v>0</v>
      </c>
      <c r="BP51" s="24">
        <v>0</v>
      </c>
      <c r="BQ51" s="25">
        <v>0</v>
      </c>
      <c r="BR51" s="24">
        <v>0</v>
      </c>
      <c r="BS51" s="25">
        <v>0</v>
      </c>
      <c r="BT51" s="26">
        <v>0</v>
      </c>
      <c r="BU51" s="25">
        <v>0</v>
      </c>
      <c r="BV51" s="24">
        <v>0</v>
      </c>
      <c r="BW51" s="25">
        <v>0</v>
      </c>
      <c r="BX51" s="26">
        <v>0</v>
      </c>
      <c r="BY51" s="25">
        <v>0</v>
      </c>
      <c r="BZ51" s="24">
        <v>0</v>
      </c>
      <c r="CA51" s="24">
        <f t="shared" si="27"/>
        <v>0</v>
      </c>
      <c r="CB51" s="24">
        <f t="shared" si="28"/>
        <v>0</v>
      </c>
      <c r="CC51" s="25">
        <v>0</v>
      </c>
      <c r="CD51" s="24">
        <v>0</v>
      </c>
      <c r="CE51" s="25">
        <v>0</v>
      </c>
      <c r="CF51" s="24">
        <v>0</v>
      </c>
      <c r="CG51" s="25">
        <v>0</v>
      </c>
      <c r="CH51" s="24">
        <v>0</v>
      </c>
      <c r="CI51" s="25">
        <v>0</v>
      </c>
      <c r="CJ51" s="24">
        <v>0</v>
      </c>
      <c r="CK51" s="25">
        <v>0</v>
      </c>
      <c r="CL51" s="26">
        <v>0</v>
      </c>
      <c r="CM51" s="25">
        <v>0</v>
      </c>
      <c r="CN51" s="24">
        <v>0</v>
      </c>
      <c r="CO51" s="25">
        <v>0</v>
      </c>
      <c r="CP51" s="26">
        <v>0</v>
      </c>
      <c r="CQ51" s="25">
        <v>0</v>
      </c>
      <c r="CR51" s="24">
        <v>0</v>
      </c>
    </row>
    <row r="52" spans="1:96" ht="15" customHeight="1" x14ac:dyDescent="0.25">
      <c r="A52" s="6" t="s">
        <v>216</v>
      </c>
      <c r="B52" s="8" t="s">
        <v>21</v>
      </c>
      <c r="C52" s="28">
        <v>330110</v>
      </c>
      <c r="D52" s="29" t="s">
        <v>124</v>
      </c>
      <c r="E52" s="29" t="s">
        <v>123</v>
      </c>
      <c r="F52" s="31" t="s">
        <v>125</v>
      </c>
      <c r="G52" s="24">
        <f t="shared" si="19"/>
        <v>1011210.44</v>
      </c>
      <c r="H52" s="24">
        <f t="shared" si="29"/>
        <v>727739.29</v>
      </c>
      <c r="I52" s="25">
        <f t="shared" si="31"/>
        <v>532</v>
      </c>
      <c r="J52" s="24">
        <f t="shared" si="31"/>
        <v>329576.40999999997</v>
      </c>
      <c r="K52" s="25">
        <f t="shared" si="31"/>
        <v>58</v>
      </c>
      <c r="L52" s="24">
        <f t="shared" si="31"/>
        <v>34999.5</v>
      </c>
      <c r="M52" s="25">
        <f t="shared" si="31"/>
        <v>216</v>
      </c>
      <c r="N52" s="24">
        <f t="shared" si="31"/>
        <v>363163.38</v>
      </c>
      <c r="O52" s="25">
        <f t="shared" si="31"/>
        <v>1</v>
      </c>
      <c r="P52" s="24">
        <f t="shared" si="31"/>
        <v>11567.11</v>
      </c>
      <c r="Q52" s="25">
        <f t="shared" si="31"/>
        <v>7</v>
      </c>
      <c r="R52" s="24">
        <f t="shared" si="31"/>
        <v>155993.04</v>
      </c>
      <c r="S52" s="25">
        <f t="shared" si="31"/>
        <v>0</v>
      </c>
      <c r="T52" s="24">
        <f t="shared" si="31"/>
        <v>0</v>
      </c>
      <c r="U52" s="25">
        <f t="shared" si="31"/>
        <v>0</v>
      </c>
      <c r="V52" s="24">
        <f t="shared" si="31"/>
        <v>0</v>
      </c>
      <c r="W52" s="25">
        <f t="shared" si="31"/>
        <v>47</v>
      </c>
      <c r="X52" s="24">
        <f t="shared" si="31"/>
        <v>115911</v>
      </c>
      <c r="Y52" s="24">
        <f t="shared" si="21"/>
        <v>276522.65000000002</v>
      </c>
      <c r="Z52" s="24">
        <f t="shared" si="22"/>
        <v>189179.88</v>
      </c>
      <c r="AA52" s="25">
        <v>160</v>
      </c>
      <c r="AB52" s="24">
        <v>84010.55</v>
      </c>
      <c r="AC52" s="25">
        <v>17</v>
      </c>
      <c r="AD52" s="24">
        <v>10499.85</v>
      </c>
      <c r="AE52" s="25">
        <v>65</v>
      </c>
      <c r="AF52" s="24">
        <v>94669.48</v>
      </c>
      <c r="AG52" s="25">
        <v>1</v>
      </c>
      <c r="AH52" s="24">
        <v>11567.11</v>
      </c>
      <c r="AI52" s="25">
        <v>2</v>
      </c>
      <c r="AJ52" s="26">
        <v>46797.91</v>
      </c>
      <c r="AK52" s="25">
        <v>0</v>
      </c>
      <c r="AL52" s="24">
        <v>0</v>
      </c>
      <c r="AM52" s="25">
        <v>0</v>
      </c>
      <c r="AN52" s="26">
        <v>0</v>
      </c>
      <c r="AO52" s="25">
        <v>12</v>
      </c>
      <c r="AP52" s="24">
        <v>28977.75</v>
      </c>
      <c r="AQ52" s="24">
        <f t="shared" si="23"/>
        <v>234866.14</v>
      </c>
      <c r="AR52" s="24">
        <f t="shared" si="24"/>
        <v>174689.78</v>
      </c>
      <c r="AS52" s="25">
        <v>106</v>
      </c>
      <c r="AT52" s="24">
        <v>80777.66</v>
      </c>
      <c r="AU52" s="25">
        <v>12</v>
      </c>
      <c r="AV52" s="24">
        <v>6999.9</v>
      </c>
      <c r="AW52" s="25">
        <v>43</v>
      </c>
      <c r="AX52" s="24">
        <v>86912.22</v>
      </c>
      <c r="AY52" s="25">
        <v>0</v>
      </c>
      <c r="AZ52" s="24"/>
      <c r="BA52" s="25">
        <v>1</v>
      </c>
      <c r="BB52" s="26">
        <v>31198.61</v>
      </c>
      <c r="BC52" s="25">
        <v>0</v>
      </c>
      <c r="BD52" s="24">
        <v>0</v>
      </c>
      <c r="BE52" s="25">
        <v>0</v>
      </c>
      <c r="BF52" s="26">
        <v>0</v>
      </c>
      <c r="BG52" s="25">
        <v>12</v>
      </c>
      <c r="BH52" s="24">
        <v>28977.75</v>
      </c>
      <c r="BI52" s="24">
        <f t="shared" si="25"/>
        <v>234866.14</v>
      </c>
      <c r="BJ52" s="24">
        <f t="shared" si="26"/>
        <v>174689.78</v>
      </c>
      <c r="BK52" s="25">
        <v>106</v>
      </c>
      <c r="BL52" s="24">
        <v>80777.66</v>
      </c>
      <c r="BM52" s="25">
        <v>12</v>
      </c>
      <c r="BN52" s="24">
        <v>6999.9</v>
      </c>
      <c r="BO52" s="25">
        <v>43</v>
      </c>
      <c r="BP52" s="24">
        <v>86912.22</v>
      </c>
      <c r="BQ52" s="25">
        <v>0</v>
      </c>
      <c r="BR52" s="24"/>
      <c r="BS52" s="25">
        <v>1</v>
      </c>
      <c r="BT52" s="26">
        <v>31198.61</v>
      </c>
      <c r="BU52" s="25">
        <v>0</v>
      </c>
      <c r="BV52" s="24">
        <v>0</v>
      </c>
      <c r="BW52" s="25">
        <v>0</v>
      </c>
      <c r="BX52" s="26">
        <v>0</v>
      </c>
      <c r="BY52" s="25">
        <v>12</v>
      </c>
      <c r="BZ52" s="24">
        <v>28977.75</v>
      </c>
      <c r="CA52" s="24">
        <f t="shared" si="27"/>
        <v>264955.51</v>
      </c>
      <c r="CB52" s="24">
        <f t="shared" si="28"/>
        <v>189179.85</v>
      </c>
      <c r="CC52" s="25">
        <v>160</v>
      </c>
      <c r="CD52" s="24">
        <v>84010.54</v>
      </c>
      <c r="CE52" s="25">
        <v>17</v>
      </c>
      <c r="CF52" s="24">
        <v>10499.85</v>
      </c>
      <c r="CG52" s="25">
        <v>65</v>
      </c>
      <c r="CH52" s="24">
        <v>94669.46</v>
      </c>
      <c r="CI52" s="25">
        <v>0</v>
      </c>
      <c r="CJ52" s="24">
        <v>0</v>
      </c>
      <c r="CK52" s="25">
        <v>3</v>
      </c>
      <c r="CL52" s="26">
        <v>46797.91</v>
      </c>
      <c r="CM52" s="25">
        <v>0</v>
      </c>
      <c r="CN52" s="24">
        <v>0</v>
      </c>
      <c r="CO52" s="25">
        <v>0</v>
      </c>
      <c r="CP52" s="26">
        <v>0</v>
      </c>
      <c r="CQ52" s="25">
        <v>11</v>
      </c>
      <c r="CR52" s="24">
        <v>28977.75</v>
      </c>
    </row>
    <row r="53" spans="1:96" x14ac:dyDescent="0.25">
      <c r="A53" s="12"/>
      <c r="B53" s="5" t="s">
        <v>22</v>
      </c>
      <c r="C53" s="28"/>
      <c r="D53" s="29"/>
      <c r="E53" s="29"/>
      <c r="F53" s="31"/>
      <c r="G53" s="24">
        <f t="shared" si="19"/>
        <v>0</v>
      </c>
      <c r="H53" s="24">
        <f t="shared" si="29"/>
        <v>0</v>
      </c>
      <c r="I53" s="25">
        <f t="shared" si="31"/>
        <v>0</v>
      </c>
      <c r="J53" s="24">
        <f t="shared" si="31"/>
        <v>0</v>
      </c>
      <c r="K53" s="25">
        <f t="shared" si="31"/>
        <v>0</v>
      </c>
      <c r="L53" s="24">
        <f t="shared" si="31"/>
        <v>0</v>
      </c>
      <c r="M53" s="25">
        <f t="shared" si="31"/>
        <v>0</v>
      </c>
      <c r="N53" s="24">
        <f t="shared" si="31"/>
        <v>0</v>
      </c>
      <c r="O53" s="25">
        <f t="shared" si="31"/>
        <v>0</v>
      </c>
      <c r="P53" s="24">
        <f t="shared" si="31"/>
        <v>0</v>
      </c>
      <c r="Q53" s="25">
        <f t="shared" si="31"/>
        <v>0</v>
      </c>
      <c r="R53" s="24">
        <f t="shared" si="31"/>
        <v>0</v>
      </c>
      <c r="S53" s="25">
        <f t="shared" si="31"/>
        <v>0</v>
      </c>
      <c r="T53" s="24">
        <f t="shared" si="31"/>
        <v>0</v>
      </c>
      <c r="U53" s="25">
        <f t="shared" si="31"/>
        <v>0</v>
      </c>
      <c r="V53" s="24">
        <f t="shared" si="31"/>
        <v>0</v>
      </c>
      <c r="W53" s="25">
        <f t="shared" si="31"/>
        <v>0</v>
      </c>
      <c r="X53" s="24">
        <f t="shared" si="31"/>
        <v>0</v>
      </c>
      <c r="Y53" s="24">
        <f t="shared" si="21"/>
        <v>0</v>
      </c>
      <c r="Z53" s="24">
        <f t="shared" si="22"/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6">
        <v>0</v>
      </c>
      <c r="AK53" s="25">
        <v>0</v>
      </c>
      <c r="AL53" s="24">
        <v>0</v>
      </c>
      <c r="AM53" s="25">
        <v>0</v>
      </c>
      <c r="AN53" s="26">
        <v>0</v>
      </c>
      <c r="AO53" s="25">
        <v>0</v>
      </c>
      <c r="AP53" s="24">
        <v>0</v>
      </c>
      <c r="AQ53" s="24">
        <f t="shared" si="23"/>
        <v>0</v>
      </c>
      <c r="AR53" s="24">
        <f t="shared" si="24"/>
        <v>0</v>
      </c>
      <c r="AS53" s="25">
        <v>0</v>
      </c>
      <c r="AT53" s="24">
        <v>0</v>
      </c>
      <c r="AU53" s="25">
        <v>0</v>
      </c>
      <c r="AV53" s="2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6">
        <v>0</v>
      </c>
      <c r="BC53" s="25">
        <v>0</v>
      </c>
      <c r="BD53" s="24">
        <v>0</v>
      </c>
      <c r="BE53" s="25">
        <v>0</v>
      </c>
      <c r="BF53" s="26">
        <v>0</v>
      </c>
      <c r="BG53" s="25">
        <v>0</v>
      </c>
      <c r="BH53" s="24">
        <v>0</v>
      </c>
      <c r="BI53" s="24">
        <f t="shared" si="25"/>
        <v>0</v>
      </c>
      <c r="BJ53" s="24">
        <f t="shared" si="26"/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24">
        <v>0</v>
      </c>
      <c r="BQ53" s="25">
        <v>0</v>
      </c>
      <c r="BR53" s="24">
        <v>0</v>
      </c>
      <c r="BS53" s="25">
        <v>0</v>
      </c>
      <c r="BT53" s="26">
        <v>0</v>
      </c>
      <c r="BU53" s="25">
        <v>0</v>
      </c>
      <c r="BV53" s="24">
        <v>0</v>
      </c>
      <c r="BW53" s="25">
        <v>0</v>
      </c>
      <c r="BX53" s="26">
        <v>0</v>
      </c>
      <c r="BY53" s="25">
        <v>0</v>
      </c>
      <c r="BZ53" s="24">
        <v>0</v>
      </c>
      <c r="CA53" s="24">
        <f t="shared" si="27"/>
        <v>0</v>
      </c>
      <c r="CB53" s="24">
        <f t="shared" si="28"/>
        <v>0</v>
      </c>
      <c r="CC53" s="25">
        <v>0</v>
      </c>
      <c r="CD53" s="24">
        <v>0</v>
      </c>
      <c r="CE53" s="25">
        <v>0</v>
      </c>
      <c r="CF53" s="24">
        <v>0</v>
      </c>
      <c r="CG53" s="25">
        <v>0</v>
      </c>
      <c r="CH53" s="24">
        <v>0</v>
      </c>
      <c r="CI53" s="25">
        <v>0</v>
      </c>
      <c r="CJ53" s="24">
        <v>0</v>
      </c>
      <c r="CK53" s="25">
        <v>0</v>
      </c>
      <c r="CL53" s="26">
        <v>0</v>
      </c>
      <c r="CM53" s="25">
        <v>0</v>
      </c>
      <c r="CN53" s="24">
        <v>0</v>
      </c>
      <c r="CO53" s="25">
        <v>0</v>
      </c>
      <c r="CP53" s="26">
        <v>0</v>
      </c>
      <c r="CQ53" s="25">
        <v>0</v>
      </c>
      <c r="CR53" s="24">
        <v>0</v>
      </c>
    </row>
    <row r="54" spans="1:96" ht="15" customHeight="1" x14ac:dyDescent="0.25">
      <c r="A54" s="6" t="s">
        <v>217</v>
      </c>
      <c r="B54" s="8" t="s">
        <v>23</v>
      </c>
      <c r="C54" s="28">
        <v>330006</v>
      </c>
      <c r="D54" s="29" t="s">
        <v>132</v>
      </c>
      <c r="E54" s="29" t="s">
        <v>123</v>
      </c>
      <c r="F54" s="31" t="s">
        <v>133</v>
      </c>
      <c r="G54" s="24">
        <f>H54+P54+R54+X54</f>
        <v>6091682.6399999997</v>
      </c>
      <c r="H54" s="24">
        <f>J54+L54+N54</f>
        <v>1453023.72</v>
      </c>
      <c r="I54" s="25">
        <f t="shared" ref="I54:X54" si="33">AA54+AS54+BK54+CC54</f>
        <v>1455</v>
      </c>
      <c r="J54" s="24">
        <f t="shared" si="33"/>
        <v>472832.69</v>
      </c>
      <c r="K54" s="25">
        <f t="shared" si="33"/>
        <v>124</v>
      </c>
      <c r="L54" s="24">
        <f t="shared" si="33"/>
        <v>75070.44</v>
      </c>
      <c r="M54" s="25">
        <f t="shared" si="33"/>
        <v>782</v>
      </c>
      <c r="N54" s="24">
        <f t="shared" si="33"/>
        <v>905120.59</v>
      </c>
      <c r="O54" s="25">
        <f t="shared" si="33"/>
        <v>9</v>
      </c>
      <c r="P54" s="24">
        <f t="shared" si="33"/>
        <v>92483.67</v>
      </c>
      <c r="Q54" s="25">
        <f t="shared" si="33"/>
        <v>195</v>
      </c>
      <c r="R54" s="24">
        <f t="shared" si="33"/>
        <v>4353915.57</v>
      </c>
      <c r="S54" s="25">
        <f t="shared" si="33"/>
        <v>0</v>
      </c>
      <c r="T54" s="24">
        <f t="shared" si="33"/>
        <v>0</v>
      </c>
      <c r="U54" s="25">
        <f t="shared" si="33"/>
        <v>0</v>
      </c>
      <c r="V54" s="24">
        <f t="shared" si="33"/>
        <v>0</v>
      </c>
      <c r="W54" s="25">
        <f t="shared" si="33"/>
        <v>79</v>
      </c>
      <c r="X54" s="24">
        <f t="shared" si="33"/>
        <v>192259.68</v>
      </c>
      <c r="Y54" s="24">
        <f>Z54+AH54+AJ54+AP54</f>
        <v>1786666.48</v>
      </c>
      <c r="Z54" s="24">
        <f>AB54+AD54+AF54</f>
        <v>404681.79</v>
      </c>
      <c r="AA54" s="25">
        <v>437</v>
      </c>
      <c r="AB54" s="24">
        <v>125178.15</v>
      </c>
      <c r="AC54" s="25">
        <v>37</v>
      </c>
      <c r="AD54" s="24">
        <v>22521.13</v>
      </c>
      <c r="AE54" s="25">
        <v>235</v>
      </c>
      <c r="AF54" s="24">
        <v>256982.51</v>
      </c>
      <c r="AG54" s="25">
        <v>3</v>
      </c>
      <c r="AH54" s="24">
        <v>27745.1</v>
      </c>
      <c r="AI54" s="25">
        <v>59</v>
      </c>
      <c r="AJ54" s="26">
        <v>1306174.67</v>
      </c>
      <c r="AK54" s="25">
        <v>0</v>
      </c>
      <c r="AL54" s="24">
        <v>0</v>
      </c>
      <c r="AM54" s="25">
        <v>0</v>
      </c>
      <c r="AN54" s="26">
        <v>0</v>
      </c>
      <c r="AO54" s="25">
        <v>20</v>
      </c>
      <c r="AP54" s="24">
        <v>48064.92</v>
      </c>
      <c r="AQ54" s="24">
        <f>AR54+AZ54+BB54+BH54</f>
        <v>1259174.8400000001</v>
      </c>
      <c r="AR54" s="24">
        <f>AT54+AV54+AX54</f>
        <v>321830.08</v>
      </c>
      <c r="AS54" s="25">
        <v>291</v>
      </c>
      <c r="AT54" s="24">
        <v>111238.2</v>
      </c>
      <c r="AU54" s="25">
        <v>25</v>
      </c>
      <c r="AV54" s="24">
        <v>15014.09</v>
      </c>
      <c r="AW54" s="25">
        <v>156</v>
      </c>
      <c r="AX54" s="24">
        <v>195577.79</v>
      </c>
      <c r="AY54" s="25">
        <v>2</v>
      </c>
      <c r="AZ54" s="24">
        <v>18496.73</v>
      </c>
      <c r="BA54" s="25">
        <v>39</v>
      </c>
      <c r="BB54" s="26">
        <v>870783.11</v>
      </c>
      <c r="BC54" s="25">
        <v>0</v>
      </c>
      <c r="BD54" s="24">
        <v>0</v>
      </c>
      <c r="BE54" s="25">
        <v>0</v>
      </c>
      <c r="BF54" s="26">
        <v>0</v>
      </c>
      <c r="BG54" s="25">
        <v>20</v>
      </c>
      <c r="BH54" s="24">
        <v>48064.92</v>
      </c>
      <c r="BI54" s="24">
        <f>BJ54+BR54+BT54+BZ54</f>
        <v>1259174.8400000001</v>
      </c>
      <c r="BJ54" s="24">
        <f>BL54+BN54+BP54</f>
        <v>321830.08</v>
      </c>
      <c r="BK54" s="25">
        <v>291</v>
      </c>
      <c r="BL54" s="24">
        <v>111238.2</v>
      </c>
      <c r="BM54" s="25">
        <v>25</v>
      </c>
      <c r="BN54" s="24">
        <v>15014.09</v>
      </c>
      <c r="BO54" s="25">
        <v>156</v>
      </c>
      <c r="BP54" s="24">
        <v>195577.79</v>
      </c>
      <c r="BQ54" s="25">
        <v>2</v>
      </c>
      <c r="BR54" s="24">
        <v>18496.73</v>
      </c>
      <c r="BS54" s="25">
        <v>39</v>
      </c>
      <c r="BT54" s="26">
        <v>870783.11</v>
      </c>
      <c r="BU54" s="25">
        <v>0</v>
      </c>
      <c r="BV54" s="24">
        <v>0</v>
      </c>
      <c r="BW54" s="25">
        <v>0</v>
      </c>
      <c r="BX54" s="26">
        <v>0</v>
      </c>
      <c r="BY54" s="25">
        <v>20</v>
      </c>
      <c r="BZ54" s="24">
        <v>48064.92</v>
      </c>
      <c r="CA54" s="24">
        <f>CB54+CJ54+CL54+CR54</f>
        <v>1786666.48</v>
      </c>
      <c r="CB54" s="24">
        <f>CD54+CF54+CH54</f>
        <v>404681.77</v>
      </c>
      <c r="CC54" s="25">
        <v>436</v>
      </c>
      <c r="CD54" s="24">
        <v>125178.14</v>
      </c>
      <c r="CE54" s="25">
        <v>37</v>
      </c>
      <c r="CF54" s="24">
        <v>22521.13</v>
      </c>
      <c r="CG54" s="25">
        <v>235</v>
      </c>
      <c r="CH54" s="24">
        <v>256982.5</v>
      </c>
      <c r="CI54" s="25">
        <v>2</v>
      </c>
      <c r="CJ54" s="24">
        <v>27745.11</v>
      </c>
      <c r="CK54" s="25">
        <v>58</v>
      </c>
      <c r="CL54" s="26">
        <v>1306174.68</v>
      </c>
      <c r="CM54" s="25">
        <v>0</v>
      </c>
      <c r="CN54" s="24">
        <v>0</v>
      </c>
      <c r="CO54" s="25">
        <v>0</v>
      </c>
      <c r="CP54" s="26">
        <v>0</v>
      </c>
      <c r="CQ54" s="25">
        <v>19</v>
      </c>
      <c r="CR54" s="24">
        <v>48064.92</v>
      </c>
    </row>
    <row r="55" spans="1:96" ht="15" customHeight="1" x14ac:dyDescent="0.25">
      <c r="A55" s="6" t="s">
        <v>218</v>
      </c>
      <c r="B55" s="8" t="s">
        <v>24</v>
      </c>
      <c r="C55" s="28">
        <v>330005</v>
      </c>
      <c r="D55" s="29" t="s">
        <v>132</v>
      </c>
      <c r="E55" s="29" t="s">
        <v>123</v>
      </c>
      <c r="F55" s="31" t="s">
        <v>133</v>
      </c>
      <c r="G55" s="24">
        <f t="shared" si="19"/>
        <v>478555.62</v>
      </c>
      <c r="H55" s="24">
        <f t="shared" si="29"/>
        <v>54044.77</v>
      </c>
      <c r="I55" s="25">
        <f t="shared" si="31"/>
        <v>37</v>
      </c>
      <c r="J55" s="24">
        <f t="shared" si="31"/>
        <v>23005.74</v>
      </c>
      <c r="K55" s="25">
        <f t="shared" si="31"/>
        <v>12</v>
      </c>
      <c r="L55" s="24">
        <f t="shared" si="31"/>
        <v>7577.89</v>
      </c>
      <c r="M55" s="25">
        <f t="shared" si="31"/>
        <v>26</v>
      </c>
      <c r="N55" s="24">
        <f t="shared" si="31"/>
        <v>23461.14</v>
      </c>
      <c r="O55" s="25">
        <f t="shared" si="31"/>
        <v>2</v>
      </c>
      <c r="P55" s="24">
        <f t="shared" si="31"/>
        <v>17477.240000000002</v>
      </c>
      <c r="Q55" s="25">
        <f t="shared" si="31"/>
        <v>22</v>
      </c>
      <c r="R55" s="24">
        <f t="shared" si="31"/>
        <v>407033.61</v>
      </c>
      <c r="S55" s="25">
        <f t="shared" si="31"/>
        <v>0</v>
      </c>
      <c r="T55" s="24">
        <f t="shared" si="31"/>
        <v>0</v>
      </c>
      <c r="U55" s="25">
        <f t="shared" si="31"/>
        <v>0</v>
      </c>
      <c r="V55" s="24">
        <f t="shared" si="31"/>
        <v>0</v>
      </c>
      <c r="W55" s="25">
        <f t="shared" si="31"/>
        <v>0</v>
      </c>
      <c r="X55" s="24">
        <f t="shared" si="31"/>
        <v>0</v>
      </c>
      <c r="Y55" s="24">
        <f t="shared" si="21"/>
        <v>144813.46</v>
      </c>
      <c r="Z55" s="24">
        <f t="shared" si="22"/>
        <v>13964.76</v>
      </c>
      <c r="AA55" s="25">
        <v>11</v>
      </c>
      <c r="AB55" s="24">
        <v>5754.9</v>
      </c>
      <c r="AC55" s="25">
        <v>4</v>
      </c>
      <c r="AD55" s="24">
        <v>2273.37</v>
      </c>
      <c r="AE55" s="25">
        <v>8</v>
      </c>
      <c r="AF55" s="24">
        <v>5936.49</v>
      </c>
      <c r="AG55" s="25">
        <v>1</v>
      </c>
      <c r="AH55" s="24">
        <v>8738.6200000000008</v>
      </c>
      <c r="AI55" s="25">
        <v>7</v>
      </c>
      <c r="AJ55" s="26">
        <v>122110.08</v>
      </c>
      <c r="AK55" s="25">
        <v>0</v>
      </c>
      <c r="AL55" s="24">
        <v>0</v>
      </c>
      <c r="AM55" s="25">
        <v>0</v>
      </c>
      <c r="AN55" s="26">
        <v>0</v>
      </c>
      <c r="AO55" s="25">
        <v>0</v>
      </c>
      <c r="AP55" s="24">
        <v>0</v>
      </c>
      <c r="AQ55" s="24">
        <f t="shared" si="23"/>
        <v>103202.98</v>
      </c>
      <c r="AR55" s="24">
        <f t="shared" si="24"/>
        <v>13057.64</v>
      </c>
      <c r="AS55" s="25">
        <v>7</v>
      </c>
      <c r="AT55" s="24">
        <v>5747.98</v>
      </c>
      <c r="AU55" s="25">
        <v>2</v>
      </c>
      <c r="AV55" s="24">
        <v>1515.58</v>
      </c>
      <c r="AW55" s="25">
        <v>5</v>
      </c>
      <c r="AX55" s="24">
        <v>5794.08</v>
      </c>
      <c r="AY55" s="25">
        <v>1</v>
      </c>
      <c r="AZ55" s="24">
        <v>8738.6200000000008</v>
      </c>
      <c r="BA55" s="25">
        <v>4</v>
      </c>
      <c r="BB55" s="26">
        <v>81406.720000000001</v>
      </c>
      <c r="BC55" s="25">
        <v>0</v>
      </c>
      <c r="BD55" s="24">
        <v>0</v>
      </c>
      <c r="BE55" s="25">
        <v>0</v>
      </c>
      <c r="BF55" s="26">
        <v>0</v>
      </c>
      <c r="BG55" s="25">
        <v>0</v>
      </c>
      <c r="BH55" s="24">
        <v>0</v>
      </c>
      <c r="BI55" s="24">
        <f t="shared" si="25"/>
        <v>94464.36</v>
      </c>
      <c r="BJ55" s="24">
        <f t="shared" si="26"/>
        <v>13057.64</v>
      </c>
      <c r="BK55" s="25">
        <v>7</v>
      </c>
      <c r="BL55" s="24">
        <v>5747.98</v>
      </c>
      <c r="BM55" s="25">
        <v>2</v>
      </c>
      <c r="BN55" s="24">
        <v>1515.58</v>
      </c>
      <c r="BO55" s="25">
        <v>5</v>
      </c>
      <c r="BP55" s="24">
        <v>5794.08</v>
      </c>
      <c r="BQ55" s="25">
        <v>0</v>
      </c>
      <c r="BR55" s="24"/>
      <c r="BS55" s="25">
        <v>4</v>
      </c>
      <c r="BT55" s="26">
        <v>81406.720000000001</v>
      </c>
      <c r="BU55" s="25">
        <v>0</v>
      </c>
      <c r="BV55" s="24">
        <v>0</v>
      </c>
      <c r="BW55" s="25">
        <v>0</v>
      </c>
      <c r="BX55" s="26">
        <v>0</v>
      </c>
      <c r="BY55" s="25">
        <v>0</v>
      </c>
      <c r="BZ55" s="24">
        <v>0</v>
      </c>
      <c r="CA55" s="24">
        <f t="shared" si="27"/>
        <v>136074.82</v>
      </c>
      <c r="CB55" s="24">
        <f t="shared" si="28"/>
        <v>13964.73</v>
      </c>
      <c r="CC55" s="25">
        <v>12</v>
      </c>
      <c r="CD55" s="24">
        <v>5754.88</v>
      </c>
      <c r="CE55" s="25">
        <v>4</v>
      </c>
      <c r="CF55" s="24">
        <v>2273.36</v>
      </c>
      <c r="CG55" s="25">
        <v>8</v>
      </c>
      <c r="CH55" s="24">
        <v>5936.49</v>
      </c>
      <c r="CI55" s="25">
        <v>0</v>
      </c>
      <c r="CJ55" s="24">
        <v>0</v>
      </c>
      <c r="CK55" s="25">
        <v>7</v>
      </c>
      <c r="CL55" s="26">
        <v>122110.09</v>
      </c>
      <c r="CM55" s="25">
        <v>0</v>
      </c>
      <c r="CN55" s="24">
        <v>0</v>
      </c>
      <c r="CO55" s="25">
        <v>0</v>
      </c>
      <c r="CP55" s="26">
        <v>0</v>
      </c>
      <c r="CQ55" s="25">
        <v>0</v>
      </c>
      <c r="CR55" s="24">
        <v>0</v>
      </c>
    </row>
    <row r="56" spans="1:96" ht="15" customHeight="1" x14ac:dyDescent="0.25">
      <c r="A56" s="6" t="s">
        <v>219</v>
      </c>
      <c r="B56" s="8" t="s">
        <v>25</v>
      </c>
      <c r="C56" s="28">
        <v>330204</v>
      </c>
      <c r="D56" s="29" t="s">
        <v>132</v>
      </c>
      <c r="E56" s="29" t="s">
        <v>123</v>
      </c>
      <c r="F56" s="31" t="s">
        <v>133</v>
      </c>
      <c r="G56" s="24">
        <f t="shared" si="19"/>
        <v>115582.97</v>
      </c>
      <c r="H56" s="24">
        <f t="shared" si="29"/>
        <v>115582.97</v>
      </c>
      <c r="I56" s="25">
        <f t="shared" si="31"/>
        <v>44</v>
      </c>
      <c r="J56" s="24">
        <f t="shared" si="31"/>
        <v>20468.79</v>
      </c>
      <c r="K56" s="25">
        <f t="shared" si="31"/>
        <v>8</v>
      </c>
      <c r="L56" s="24">
        <f t="shared" si="31"/>
        <v>4359.0200000000004</v>
      </c>
      <c r="M56" s="25">
        <f t="shared" si="31"/>
        <v>82</v>
      </c>
      <c r="N56" s="24">
        <f t="shared" si="31"/>
        <v>90755.16</v>
      </c>
      <c r="O56" s="25">
        <f t="shared" si="31"/>
        <v>0</v>
      </c>
      <c r="P56" s="24">
        <f t="shared" si="31"/>
        <v>0</v>
      </c>
      <c r="Q56" s="25">
        <f t="shared" si="31"/>
        <v>0</v>
      </c>
      <c r="R56" s="24">
        <f t="shared" si="31"/>
        <v>0</v>
      </c>
      <c r="S56" s="25">
        <f t="shared" si="31"/>
        <v>0</v>
      </c>
      <c r="T56" s="24">
        <f t="shared" si="31"/>
        <v>0</v>
      </c>
      <c r="U56" s="25">
        <f t="shared" si="31"/>
        <v>0</v>
      </c>
      <c r="V56" s="24">
        <f t="shared" si="31"/>
        <v>0</v>
      </c>
      <c r="W56" s="25">
        <f t="shared" si="31"/>
        <v>0</v>
      </c>
      <c r="X56" s="24">
        <f t="shared" ref="X56:X119" si="34">AP56+BH56+BZ56+CR56</f>
        <v>0</v>
      </c>
      <c r="Y56" s="24">
        <f t="shared" si="21"/>
        <v>34674.9</v>
      </c>
      <c r="Z56" s="24">
        <f t="shared" si="22"/>
        <v>34674.9</v>
      </c>
      <c r="AA56" s="25">
        <v>13</v>
      </c>
      <c r="AB56" s="24">
        <v>6140.64</v>
      </c>
      <c r="AC56" s="25">
        <v>2</v>
      </c>
      <c r="AD56" s="24">
        <v>1307.71</v>
      </c>
      <c r="AE56" s="25">
        <v>25</v>
      </c>
      <c r="AF56" s="24">
        <v>27226.55</v>
      </c>
      <c r="AG56" s="25">
        <v>0</v>
      </c>
      <c r="AH56" s="24">
        <v>0</v>
      </c>
      <c r="AI56" s="25">
        <v>0</v>
      </c>
      <c r="AJ56" s="26">
        <v>0</v>
      </c>
      <c r="AK56" s="25">
        <v>0</v>
      </c>
      <c r="AL56" s="24">
        <v>0</v>
      </c>
      <c r="AM56" s="25">
        <v>0</v>
      </c>
      <c r="AN56" s="26">
        <v>0</v>
      </c>
      <c r="AO56" s="25">
        <v>0</v>
      </c>
      <c r="AP56" s="24">
        <v>0</v>
      </c>
      <c r="AQ56" s="24">
        <f t="shared" si="23"/>
        <v>23116.59</v>
      </c>
      <c r="AR56" s="24">
        <f t="shared" si="24"/>
        <v>23116.59</v>
      </c>
      <c r="AS56" s="25">
        <v>9</v>
      </c>
      <c r="AT56" s="24">
        <v>4093.76</v>
      </c>
      <c r="AU56" s="25">
        <v>2</v>
      </c>
      <c r="AV56" s="24">
        <v>871.8</v>
      </c>
      <c r="AW56" s="25">
        <v>16</v>
      </c>
      <c r="AX56" s="24">
        <v>18151.03</v>
      </c>
      <c r="AY56" s="25">
        <v>0</v>
      </c>
      <c r="AZ56" s="24">
        <v>0</v>
      </c>
      <c r="BA56" s="25">
        <v>0</v>
      </c>
      <c r="BB56" s="26">
        <v>0</v>
      </c>
      <c r="BC56" s="25">
        <v>0</v>
      </c>
      <c r="BD56" s="24">
        <v>0</v>
      </c>
      <c r="BE56" s="25">
        <v>0</v>
      </c>
      <c r="BF56" s="26">
        <v>0</v>
      </c>
      <c r="BG56" s="25">
        <v>0</v>
      </c>
      <c r="BH56" s="24">
        <v>0</v>
      </c>
      <c r="BI56" s="24">
        <f t="shared" si="25"/>
        <v>23116.59</v>
      </c>
      <c r="BJ56" s="24">
        <f t="shared" si="26"/>
        <v>23116.59</v>
      </c>
      <c r="BK56" s="25">
        <v>9</v>
      </c>
      <c r="BL56" s="24">
        <v>4093.76</v>
      </c>
      <c r="BM56" s="25">
        <v>2</v>
      </c>
      <c r="BN56" s="24">
        <v>871.8</v>
      </c>
      <c r="BO56" s="25">
        <v>16</v>
      </c>
      <c r="BP56" s="24">
        <v>18151.03</v>
      </c>
      <c r="BQ56" s="25">
        <v>0</v>
      </c>
      <c r="BR56" s="24">
        <v>0</v>
      </c>
      <c r="BS56" s="25">
        <v>0</v>
      </c>
      <c r="BT56" s="26">
        <v>0</v>
      </c>
      <c r="BU56" s="25">
        <v>0</v>
      </c>
      <c r="BV56" s="24">
        <v>0</v>
      </c>
      <c r="BW56" s="25">
        <v>0</v>
      </c>
      <c r="BX56" s="26">
        <v>0</v>
      </c>
      <c r="BY56" s="25">
        <v>0</v>
      </c>
      <c r="BZ56" s="24">
        <v>0</v>
      </c>
      <c r="CA56" s="24">
        <f t="shared" si="27"/>
        <v>34674.89</v>
      </c>
      <c r="CB56" s="24">
        <f t="shared" si="28"/>
        <v>34674.89</v>
      </c>
      <c r="CC56" s="25">
        <v>13</v>
      </c>
      <c r="CD56" s="24">
        <v>6140.63</v>
      </c>
      <c r="CE56" s="25">
        <v>2</v>
      </c>
      <c r="CF56" s="24">
        <v>1307.71</v>
      </c>
      <c r="CG56" s="25">
        <v>25</v>
      </c>
      <c r="CH56" s="24">
        <v>27226.55</v>
      </c>
      <c r="CI56" s="25">
        <v>0</v>
      </c>
      <c r="CJ56" s="24">
        <v>0</v>
      </c>
      <c r="CK56" s="25">
        <v>0</v>
      </c>
      <c r="CL56" s="26">
        <v>0</v>
      </c>
      <c r="CM56" s="25">
        <v>0</v>
      </c>
      <c r="CN56" s="24">
        <v>0</v>
      </c>
      <c r="CO56" s="25">
        <v>0</v>
      </c>
      <c r="CP56" s="26">
        <v>0</v>
      </c>
      <c r="CQ56" s="25">
        <v>0</v>
      </c>
      <c r="CR56" s="24">
        <v>0</v>
      </c>
    </row>
    <row r="57" spans="1:96" ht="15" customHeight="1" x14ac:dyDescent="0.25">
      <c r="A57" s="6" t="s">
        <v>220</v>
      </c>
      <c r="B57" s="8" t="s">
        <v>134</v>
      </c>
      <c r="C57" s="28">
        <v>330008</v>
      </c>
      <c r="D57" s="29" t="s">
        <v>132</v>
      </c>
      <c r="E57" s="29" t="s">
        <v>135</v>
      </c>
      <c r="F57" s="31" t="s">
        <v>133</v>
      </c>
      <c r="G57" s="24">
        <f t="shared" si="19"/>
        <v>110239.09</v>
      </c>
      <c r="H57" s="24">
        <f t="shared" si="29"/>
        <v>63465.2</v>
      </c>
      <c r="I57" s="25">
        <f t="shared" ref="I57:W73" si="35">AA57+AS57+BK57+CC57</f>
        <v>77</v>
      </c>
      <c r="J57" s="24">
        <f t="shared" si="35"/>
        <v>29351.4</v>
      </c>
      <c r="K57" s="25">
        <f t="shared" si="35"/>
        <v>1</v>
      </c>
      <c r="L57" s="24">
        <f t="shared" si="35"/>
        <v>816.56</v>
      </c>
      <c r="M57" s="25">
        <f t="shared" si="35"/>
        <v>44</v>
      </c>
      <c r="N57" s="24">
        <f t="shared" si="35"/>
        <v>33297.24</v>
      </c>
      <c r="O57" s="25">
        <f t="shared" si="35"/>
        <v>4</v>
      </c>
      <c r="P57" s="24">
        <f t="shared" si="35"/>
        <v>46773.89</v>
      </c>
      <c r="Q57" s="25">
        <f t="shared" si="35"/>
        <v>0</v>
      </c>
      <c r="R57" s="24">
        <f t="shared" si="35"/>
        <v>0</v>
      </c>
      <c r="S57" s="25">
        <f t="shared" si="35"/>
        <v>0</v>
      </c>
      <c r="T57" s="24">
        <f t="shared" si="35"/>
        <v>0</v>
      </c>
      <c r="U57" s="25">
        <f t="shared" si="35"/>
        <v>0</v>
      </c>
      <c r="V57" s="24">
        <f t="shared" si="35"/>
        <v>0</v>
      </c>
      <c r="W57" s="25">
        <f t="shared" si="35"/>
        <v>0</v>
      </c>
      <c r="X57" s="24">
        <f t="shared" si="34"/>
        <v>0</v>
      </c>
      <c r="Y57" s="24">
        <f t="shared" si="21"/>
        <v>52445.74</v>
      </c>
      <c r="Z57" s="24">
        <f t="shared" si="22"/>
        <v>17365.330000000002</v>
      </c>
      <c r="AA57" s="25">
        <v>23</v>
      </c>
      <c r="AB57" s="24">
        <v>7660.05</v>
      </c>
      <c r="AC57" s="25">
        <v>1</v>
      </c>
      <c r="AD57" s="24">
        <v>816.56</v>
      </c>
      <c r="AE57" s="25">
        <v>13</v>
      </c>
      <c r="AF57" s="24">
        <v>8888.7199999999993</v>
      </c>
      <c r="AG57" s="25">
        <v>3</v>
      </c>
      <c r="AH57" s="24">
        <v>35080.410000000003</v>
      </c>
      <c r="AI57" s="25">
        <v>0</v>
      </c>
      <c r="AJ57" s="26">
        <v>0</v>
      </c>
      <c r="AK57" s="25">
        <v>0</v>
      </c>
      <c r="AL57" s="24">
        <v>0</v>
      </c>
      <c r="AM57" s="25">
        <v>0</v>
      </c>
      <c r="AN57" s="26">
        <v>0</v>
      </c>
      <c r="AO57" s="25">
        <v>0</v>
      </c>
      <c r="AP57" s="24">
        <v>0</v>
      </c>
      <c r="AQ57" s="24">
        <f t="shared" si="23"/>
        <v>26469.03</v>
      </c>
      <c r="AR57" s="24">
        <f t="shared" si="24"/>
        <v>14775.55</v>
      </c>
      <c r="AS57" s="25">
        <v>15</v>
      </c>
      <c r="AT57" s="24">
        <v>7015.65</v>
      </c>
      <c r="AU57" s="25">
        <v>0</v>
      </c>
      <c r="AV57" s="24"/>
      <c r="AW57" s="25">
        <v>9</v>
      </c>
      <c r="AX57" s="24">
        <v>7759.9</v>
      </c>
      <c r="AY57" s="25">
        <v>1</v>
      </c>
      <c r="AZ57" s="24">
        <v>11693.48</v>
      </c>
      <c r="BA57" s="25">
        <v>0</v>
      </c>
      <c r="BB57" s="26">
        <v>0</v>
      </c>
      <c r="BC57" s="25">
        <v>0</v>
      </c>
      <c r="BD57" s="24">
        <v>0</v>
      </c>
      <c r="BE57" s="25">
        <v>0</v>
      </c>
      <c r="BF57" s="26">
        <v>0</v>
      </c>
      <c r="BG57" s="25">
        <v>0</v>
      </c>
      <c r="BH57" s="24">
        <v>0</v>
      </c>
      <c r="BI57" s="24">
        <f t="shared" si="25"/>
        <v>14775.55</v>
      </c>
      <c r="BJ57" s="24">
        <f t="shared" si="26"/>
        <v>14775.55</v>
      </c>
      <c r="BK57" s="25">
        <v>15</v>
      </c>
      <c r="BL57" s="24">
        <v>7015.65</v>
      </c>
      <c r="BM57" s="25">
        <v>0</v>
      </c>
      <c r="BN57" s="24">
        <v>0</v>
      </c>
      <c r="BO57" s="25">
        <v>9</v>
      </c>
      <c r="BP57" s="24">
        <v>7759.9</v>
      </c>
      <c r="BQ57" s="25"/>
      <c r="BR57" s="24"/>
      <c r="BS57" s="25">
        <v>0</v>
      </c>
      <c r="BT57" s="26">
        <v>0</v>
      </c>
      <c r="BU57" s="25">
        <v>0</v>
      </c>
      <c r="BV57" s="24">
        <v>0</v>
      </c>
      <c r="BW57" s="25">
        <v>0</v>
      </c>
      <c r="BX57" s="26">
        <v>0</v>
      </c>
      <c r="BY57" s="25">
        <v>0</v>
      </c>
      <c r="BZ57" s="24">
        <v>0</v>
      </c>
      <c r="CA57" s="24">
        <f t="shared" si="27"/>
        <v>16548.77</v>
      </c>
      <c r="CB57" s="24">
        <f t="shared" si="28"/>
        <v>16548.77</v>
      </c>
      <c r="CC57" s="25">
        <v>24</v>
      </c>
      <c r="CD57" s="24">
        <v>7660.05</v>
      </c>
      <c r="CE57" s="25">
        <v>0</v>
      </c>
      <c r="CF57" s="24">
        <v>0</v>
      </c>
      <c r="CG57" s="25">
        <v>13</v>
      </c>
      <c r="CH57" s="24">
        <v>8888.7199999999993</v>
      </c>
      <c r="CI57" s="25"/>
      <c r="CJ57" s="24"/>
      <c r="CK57" s="25">
        <v>0</v>
      </c>
      <c r="CL57" s="26">
        <v>0</v>
      </c>
      <c r="CM57" s="25">
        <v>0</v>
      </c>
      <c r="CN57" s="24">
        <v>0</v>
      </c>
      <c r="CO57" s="25">
        <v>0</v>
      </c>
      <c r="CP57" s="26">
        <v>0</v>
      </c>
      <c r="CQ57" s="25">
        <v>0</v>
      </c>
      <c r="CR57" s="24">
        <v>0</v>
      </c>
    </row>
    <row r="58" spans="1:96" ht="15" customHeight="1" x14ac:dyDescent="0.25">
      <c r="A58" s="10" t="s">
        <v>221</v>
      </c>
      <c r="B58" s="8" t="s">
        <v>136</v>
      </c>
      <c r="C58" s="28">
        <v>330387</v>
      </c>
      <c r="D58" s="29" t="s">
        <v>132</v>
      </c>
      <c r="E58" s="29" t="s">
        <v>129</v>
      </c>
      <c r="F58" s="31" t="s">
        <v>133</v>
      </c>
      <c r="G58" s="24">
        <f t="shared" si="19"/>
        <v>22649.59</v>
      </c>
      <c r="H58" s="24">
        <f t="shared" si="29"/>
        <v>0</v>
      </c>
      <c r="I58" s="25">
        <f t="shared" si="35"/>
        <v>0</v>
      </c>
      <c r="J58" s="24">
        <f t="shared" si="35"/>
        <v>0</v>
      </c>
      <c r="K58" s="25">
        <f t="shared" si="35"/>
        <v>0</v>
      </c>
      <c r="L58" s="24">
        <f t="shared" si="35"/>
        <v>0</v>
      </c>
      <c r="M58" s="25">
        <f t="shared" si="35"/>
        <v>0</v>
      </c>
      <c r="N58" s="24">
        <f t="shared" si="35"/>
        <v>0</v>
      </c>
      <c r="O58" s="25">
        <f t="shared" si="35"/>
        <v>1</v>
      </c>
      <c r="P58" s="24">
        <f t="shared" si="35"/>
        <v>11082.04</v>
      </c>
      <c r="Q58" s="25">
        <f t="shared" si="35"/>
        <v>1</v>
      </c>
      <c r="R58" s="24">
        <f t="shared" si="35"/>
        <v>11567.55</v>
      </c>
      <c r="S58" s="25">
        <f t="shared" si="35"/>
        <v>0</v>
      </c>
      <c r="T58" s="24">
        <f t="shared" si="35"/>
        <v>0</v>
      </c>
      <c r="U58" s="25">
        <f t="shared" si="35"/>
        <v>0</v>
      </c>
      <c r="V58" s="24">
        <f t="shared" si="35"/>
        <v>0</v>
      </c>
      <c r="W58" s="25">
        <f t="shared" si="35"/>
        <v>0</v>
      </c>
      <c r="X58" s="24">
        <f t="shared" si="34"/>
        <v>0</v>
      </c>
      <c r="Y58" s="24">
        <f>Z58+AH58+AJ58+AP58</f>
        <v>14552.31</v>
      </c>
      <c r="Z58" s="24">
        <f>AB58+AD58+AF58</f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1</v>
      </c>
      <c r="AH58" s="24">
        <v>11082.04</v>
      </c>
      <c r="AI58" s="25">
        <v>0</v>
      </c>
      <c r="AJ58" s="26">
        <v>3470.27</v>
      </c>
      <c r="AK58" s="25">
        <v>0</v>
      </c>
      <c r="AL58" s="24">
        <v>0</v>
      </c>
      <c r="AM58" s="25">
        <v>0</v>
      </c>
      <c r="AN58" s="26">
        <v>0</v>
      </c>
      <c r="AO58" s="25">
        <v>0</v>
      </c>
      <c r="AP58" s="24">
        <v>0</v>
      </c>
      <c r="AQ58" s="24">
        <f>AR58+AZ58+BB58+BH58</f>
        <v>2313.5100000000002</v>
      </c>
      <c r="AR58" s="24">
        <f>AT58+AV58+AX58</f>
        <v>0</v>
      </c>
      <c r="AS58" s="25">
        <v>0</v>
      </c>
      <c r="AT58" s="24">
        <v>0</v>
      </c>
      <c r="AU58" s="25">
        <v>0</v>
      </c>
      <c r="AV58" s="24">
        <v>0</v>
      </c>
      <c r="AW58" s="25">
        <v>0</v>
      </c>
      <c r="AX58" s="24">
        <v>0</v>
      </c>
      <c r="AY58" s="25">
        <v>0</v>
      </c>
      <c r="AZ58" s="24"/>
      <c r="BA58" s="25">
        <v>0</v>
      </c>
      <c r="BB58" s="26">
        <v>2313.5100000000002</v>
      </c>
      <c r="BC58" s="25">
        <v>0</v>
      </c>
      <c r="BD58" s="24">
        <v>0</v>
      </c>
      <c r="BE58" s="25">
        <v>0</v>
      </c>
      <c r="BF58" s="26">
        <v>0</v>
      </c>
      <c r="BG58" s="25">
        <v>0</v>
      </c>
      <c r="BH58" s="24">
        <v>0</v>
      </c>
      <c r="BI58" s="24">
        <f>BJ58+BR58+BT58+BZ58</f>
        <v>2313.5100000000002</v>
      </c>
      <c r="BJ58" s="24">
        <f>BL58+BN58+BP58</f>
        <v>0</v>
      </c>
      <c r="BK58" s="25">
        <v>0</v>
      </c>
      <c r="BL58" s="24">
        <v>0</v>
      </c>
      <c r="BM58" s="25">
        <v>0</v>
      </c>
      <c r="BN58" s="24">
        <v>0</v>
      </c>
      <c r="BO58" s="25">
        <v>0</v>
      </c>
      <c r="BP58" s="24">
        <v>0</v>
      </c>
      <c r="BQ58" s="25">
        <v>0</v>
      </c>
      <c r="BR58" s="24"/>
      <c r="BS58" s="25">
        <v>0</v>
      </c>
      <c r="BT58" s="26">
        <v>2313.5100000000002</v>
      </c>
      <c r="BU58" s="25">
        <v>0</v>
      </c>
      <c r="BV58" s="24">
        <v>0</v>
      </c>
      <c r="BW58" s="25">
        <v>0</v>
      </c>
      <c r="BX58" s="26">
        <v>0</v>
      </c>
      <c r="BY58" s="25">
        <v>0</v>
      </c>
      <c r="BZ58" s="24">
        <v>0</v>
      </c>
      <c r="CA58" s="24">
        <f>CB58+CJ58+CL58+CR58</f>
        <v>3470.26</v>
      </c>
      <c r="CB58" s="24">
        <f>CD58+CF58+CH58</f>
        <v>0</v>
      </c>
      <c r="CC58" s="25">
        <v>0</v>
      </c>
      <c r="CD58" s="24">
        <v>0</v>
      </c>
      <c r="CE58" s="25">
        <v>0</v>
      </c>
      <c r="CF58" s="24">
        <v>0</v>
      </c>
      <c r="CG58" s="25">
        <v>0</v>
      </c>
      <c r="CH58" s="24">
        <v>0</v>
      </c>
      <c r="CI58" s="25">
        <v>0</v>
      </c>
      <c r="CJ58" s="24">
        <v>0</v>
      </c>
      <c r="CK58" s="25">
        <v>1</v>
      </c>
      <c r="CL58" s="26">
        <v>3470.26</v>
      </c>
      <c r="CM58" s="25">
        <v>0</v>
      </c>
      <c r="CN58" s="24">
        <v>0</v>
      </c>
      <c r="CO58" s="25">
        <v>0</v>
      </c>
      <c r="CP58" s="26">
        <v>0</v>
      </c>
      <c r="CQ58" s="25">
        <v>0</v>
      </c>
      <c r="CR58" s="24">
        <v>0</v>
      </c>
    </row>
    <row r="59" spans="1:96" x14ac:dyDescent="0.25">
      <c r="A59" s="10" t="s">
        <v>222</v>
      </c>
      <c r="B59" s="8" t="s">
        <v>223</v>
      </c>
      <c r="C59" s="28"/>
      <c r="D59" s="29"/>
      <c r="E59" s="29"/>
      <c r="F59" s="31"/>
      <c r="G59" s="24">
        <f t="shared" si="19"/>
        <v>34549.550000000003</v>
      </c>
      <c r="H59" s="24">
        <f t="shared" si="29"/>
        <v>0</v>
      </c>
      <c r="I59" s="25">
        <f t="shared" si="35"/>
        <v>0</v>
      </c>
      <c r="J59" s="24">
        <f t="shared" si="35"/>
        <v>0</v>
      </c>
      <c r="K59" s="25">
        <f t="shared" si="35"/>
        <v>0</v>
      </c>
      <c r="L59" s="24">
        <f t="shared" si="35"/>
        <v>0</v>
      </c>
      <c r="M59" s="25">
        <f t="shared" si="35"/>
        <v>0</v>
      </c>
      <c r="N59" s="24">
        <f t="shared" si="35"/>
        <v>0</v>
      </c>
      <c r="O59" s="25">
        <f t="shared" si="35"/>
        <v>4</v>
      </c>
      <c r="P59" s="24">
        <f t="shared" si="35"/>
        <v>34549.550000000003</v>
      </c>
      <c r="Q59" s="25">
        <f t="shared" si="35"/>
        <v>0</v>
      </c>
      <c r="R59" s="24">
        <f t="shared" si="35"/>
        <v>0</v>
      </c>
      <c r="S59" s="25">
        <f t="shared" si="35"/>
        <v>0</v>
      </c>
      <c r="T59" s="24">
        <f t="shared" si="35"/>
        <v>0</v>
      </c>
      <c r="U59" s="25">
        <f t="shared" si="35"/>
        <v>0</v>
      </c>
      <c r="V59" s="24">
        <f t="shared" si="35"/>
        <v>0</v>
      </c>
      <c r="W59" s="25">
        <f t="shared" si="35"/>
        <v>0</v>
      </c>
      <c r="X59" s="24">
        <f t="shared" si="34"/>
        <v>0</v>
      </c>
      <c r="Y59" s="24">
        <f t="shared" si="21"/>
        <v>10364.870000000001</v>
      </c>
      <c r="Z59" s="24">
        <f t="shared" si="22"/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1</v>
      </c>
      <c r="AH59" s="24">
        <v>10364.870000000001</v>
      </c>
      <c r="AI59" s="25">
        <v>0</v>
      </c>
      <c r="AJ59" s="26">
        <v>0</v>
      </c>
      <c r="AK59" s="25">
        <v>0</v>
      </c>
      <c r="AL59" s="24">
        <v>0</v>
      </c>
      <c r="AM59" s="25">
        <v>0</v>
      </c>
      <c r="AN59" s="26">
        <v>0</v>
      </c>
      <c r="AO59" s="25">
        <v>0</v>
      </c>
      <c r="AP59" s="24">
        <v>0</v>
      </c>
      <c r="AQ59" s="24">
        <f t="shared" si="23"/>
        <v>6909.91</v>
      </c>
      <c r="AR59" s="24">
        <f t="shared" si="24"/>
        <v>0</v>
      </c>
      <c r="AS59" s="25">
        <v>0</v>
      </c>
      <c r="AT59" s="24">
        <v>0</v>
      </c>
      <c r="AU59" s="25">
        <v>0</v>
      </c>
      <c r="AV59" s="24">
        <v>0</v>
      </c>
      <c r="AW59" s="25">
        <v>0</v>
      </c>
      <c r="AX59" s="24">
        <v>0</v>
      </c>
      <c r="AY59" s="25">
        <v>1</v>
      </c>
      <c r="AZ59" s="24">
        <v>6909.91</v>
      </c>
      <c r="BA59" s="25">
        <v>0</v>
      </c>
      <c r="BB59" s="26">
        <v>0</v>
      </c>
      <c r="BC59" s="25">
        <v>0</v>
      </c>
      <c r="BD59" s="24">
        <v>0</v>
      </c>
      <c r="BE59" s="25">
        <v>0</v>
      </c>
      <c r="BF59" s="26">
        <v>0</v>
      </c>
      <c r="BG59" s="25">
        <v>0</v>
      </c>
      <c r="BH59" s="24">
        <v>0</v>
      </c>
      <c r="BI59" s="24">
        <f t="shared" si="25"/>
        <v>6909.91</v>
      </c>
      <c r="BJ59" s="24">
        <f t="shared" si="26"/>
        <v>0</v>
      </c>
      <c r="BK59" s="25">
        <v>0</v>
      </c>
      <c r="BL59" s="24">
        <v>0</v>
      </c>
      <c r="BM59" s="25">
        <v>0</v>
      </c>
      <c r="BN59" s="24">
        <v>0</v>
      </c>
      <c r="BO59" s="25">
        <v>0</v>
      </c>
      <c r="BP59" s="24">
        <v>0</v>
      </c>
      <c r="BQ59" s="25">
        <v>1</v>
      </c>
      <c r="BR59" s="24">
        <v>6909.91</v>
      </c>
      <c r="BS59" s="25">
        <v>0</v>
      </c>
      <c r="BT59" s="26">
        <v>0</v>
      </c>
      <c r="BU59" s="25">
        <v>0</v>
      </c>
      <c r="BV59" s="24">
        <v>0</v>
      </c>
      <c r="BW59" s="25">
        <v>0</v>
      </c>
      <c r="BX59" s="26">
        <v>0</v>
      </c>
      <c r="BY59" s="25">
        <v>0</v>
      </c>
      <c r="BZ59" s="24">
        <v>0</v>
      </c>
      <c r="CA59" s="24">
        <f t="shared" si="27"/>
        <v>10364.86</v>
      </c>
      <c r="CB59" s="24">
        <f t="shared" si="28"/>
        <v>0</v>
      </c>
      <c r="CC59" s="25">
        <v>0</v>
      </c>
      <c r="CD59" s="24">
        <v>0</v>
      </c>
      <c r="CE59" s="25">
        <v>0</v>
      </c>
      <c r="CF59" s="24">
        <v>0</v>
      </c>
      <c r="CG59" s="25">
        <v>0</v>
      </c>
      <c r="CH59" s="24">
        <v>0</v>
      </c>
      <c r="CI59" s="25">
        <v>1</v>
      </c>
      <c r="CJ59" s="24">
        <v>10364.86</v>
      </c>
      <c r="CK59" s="25">
        <v>0</v>
      </c>
      <c r="CL59" s="26">
        <v>0</v>
      </c>
      <c r="CM59" s="25">
        <v>0</v>
      </c>
      <c r="CN59" s="24">
        <v>0</v>
      </c>
      <c r="CO59" s="25">
        <v>0</v>
      </c>
      <c r="CP59" s="26">
        <v>0</v>
      </c>
      <c r="CQ59" s="25">
        <v>0</v>
      </c>
      <c r="CR59" s="24">
        <v>0</v>
      </c>
    </row>
    <row r="60" spans="1:96" x14ac:dyDescent="0.25">
      <c r="A60" s="6"/>
      <c r="B60" s="5" t="s">
        <v>26</v>
      </c>
      <c r="C60" s="28">
        <v>330310</v>
      </c>
      <c r="D60" s="29" t="s">
        <v>137</v>
      </c>
      <c r="E60" s="29" t="s">
        <v>123</v>
      </c>
      <c r="F60" s="31" t="s">
        <v>138</v>
      </c>
      <c r="G60" s="24">
        <f t="shared" si="19"/>
        <v>0</v>
      </c>
      <c r="H60" s="24">
        <f t="shared" si="29"/>
        <v>0</v>
      </c>
      <c r="I60" s="25">
        <f t="shared" si="35"/>
        <v>0</v>
      </c>
      <c r="J60" s="24">
        <f t="shared" si="35"/>
        <v>0</v>
      </c>
      <c r="K60" s="25">
        <f t="shared" si="35"/>
        <v>0</v>
      </c>
      <c r="L60" s="24">
        <f t="shared" si="35"/>
        <v>0</v>
      </c>
      <c r="M60" s="25">
        <f t="shared" si="35"/>
        <v>0</v>
      </c>
      <c r="N60" s="24">
        <f t="shared" si="35"/>
        <v>0</v>
      </c>
      <c r="O60" s="25">
        <f t="shared" si="35"/>
        <v>0</v>
      </c>
      <c r="P60" s="24">
        <f t="shared" si="35"/>
        <v>0</v>
      </c>
      <c r="Q60" s="25">
        <f t="shared" si="35"/>
        <v>0</v>
      </c>
      <c r="R60" s="24">
        <f t="shared" si="35"/>
        <v>0</v>
      </c>
      <c r="S60" s="25">
        <f t="shared" si="35"/>
        <v>0</v>
      </c>
      <c r="T60" s="24">
        <f t="shared" si="35"/>
        <v>0</v>
      </c>
      <c r="U60" s="25">
        <f t="shared" si="35"/>
        <v>0</v>
      </c>
      <c r="V60" s="24">
        <f t="shared" si="35"/>
        <v>0</v>
      </c>
      <c r="W60" s="25">
        <f t="shared" si="35"/>
        <v>0</v>
      </c>
      <c r="X60" s="24">
        <f t="shared" si="34"/>
        <v>0</v>
      </c>
      <c r="Y60" s="24">
        <f t="shared" si="21"/>
        <v>0</v>
      </c>
      <c r="Z60" s="24">
        <f t="shared" si="22"/>
        <v>0</v>
      </c>
      <c r="AA60" s="25">
        <v>0</v>
      </c>
      <c r="AB60" s="24">
        <v>0</v>
      </c>
      <c r="AC60" s="25">
        <v>0</v>
      </c>
      <c r="AD60" s="24">
        <v>0</v>
      </c>
      <c r="AE60" s="25">
        <v>0</v>
      </c>
      <c r="AF60" s="24">
        <v>0</v>
      </c>
      <c r="AG60" s="25">
        <v>0</v>
      </c>
      <c r="AH60" s="24">
        <v>0</v>
      </c>
      <c r="AI60" s="25">
        <v>0</v>
      </c>
      <c r="AJ60" s="26">
        <v>0</v>
      </c>
      <c r="AK60" s="25">
        <v>0</v>
      </c>
      <c r="AL60" s="24">
        <v>0</v>
      </c>
      <c r="AM60" s="25">
        <v>0</v>
      </c>
      <c r="AN60" s="26">
        <v>0</v>
      </c>
      <c r="AO60" s="25">
        <v>0</v>
      </c>
      <c r="AP60" s="24">
        <v>0</v>
      </c>
      <c r="AQ60" s="24">
        <f t="shared" si="23"/>
        <v>0</v>
      </c>
      <c r="AR60" s="24">
        <f t="shared" si="24"/>
        <v>0</v>
      </c>
      <c r="AS60" s="25">
        <v>0</v>
      </c>
      <c r="AT60" s="24">
        <v>0</v>
      </c>
      <c r="AU60" s="25">
        <v>0</v>
      </c>
      <c r="AV60" s="24">
        <v>0</v>
      </c>
      <c r="AW60" s="25">
        <v>0</v>
      </c>
      <c r="AX60" s="24">
        <v>0</v>
      </c>
      <c r="AY60" s="25">
        <v>0</v>
      </c>
      <c r="AZ60" s="24">
        <v>0</v>
      </c>
      <c r="BA60" s="25">
        <v>0</v>
      </c>
      <c r="BB60" s="26">
        <v>0</v>
      </c>
      <c r="BC60" s="25">
        <v>0</v>
      </c>
      <c r="BD60" s="24">
        <v>0</v>
      </c>
      <c r="BE60" s="25">
        <v>0</v>
      </c>
      <c r="BF60" s="26">
        <v>0</v>
      </c>
      <c r="BG60" s="25">
        <v>0</v>
      </c>
      <c r="BH60" s="24">
        <v>0</v>
      </c>
      <c r="BI60" s="24">
        <f t="shared" si="25"/>
        <v>0</v>
      </c>
      <c r="BJ60" s="24">
        <f t="shared" si="26"/>
        <v>0</v>
      </c>
      <c r="BK60" s="25">
        <v>0</v>
      </c>
      <c r="BL60" s="24">
        <v>0</v>
      </c>
      <c r="BM60" s="25">
        <v>0</v>
      </c>
      <c r="BN60" s="24">
        <v>0</v>
      </c>
      <c r="BO60" s="25">
        <v>0</v>
      </c>
      <c r="BP60" s="24">
        <v>0</v>
      </c>
      <c r="BQ60" s="25">
        <v>0</v>
      </c>
      <c r="BR60" s="24">
        <v>0</v>
      </c>
      <c r="BS60" s="25">
        <v>0</v>
      </c>
      <c r="BT60" s="26">
        <v>0</v>
      </c>
      <c r="BU60" s="25">
        <v>0</v>
      </c>
      <c r="BV60" s="24">
        <v>0</v>
      </c>
      <c r="BW60" s="25">
        <v>0</v>
      </c>
      <c r="BX60" s="26">
        <v>0</v>
      </c>
      <c r="BY60" s="25">
        <v>0</v>
      </c>
      <c r="BZ60" s="24">
        <v>0</v>
      </c>
      <c r="CA60" s="24">
        <f t="shared" si="27"/>
        <v>0</v>
      </c>
      <c r="CB60" s="24">
        <f t="shared" si="28"/>
        <v>0</v>
      </c>
      <c r="CC60" s="25">
        <v>0</v>
      </c>
      <c r="CD60" s="24">
        <v>0</v>
      </c>
      <c r="CE60" s="25">
        <v>0</v>
      </c>
      <c r="CF60" s="24">
        <v>0</v>
      </c>
      <c r="CG60" s="25">
        <v>0</v>
      </c>
      <c r="CH60" s="24">
        <v>0</v>
      </c>
      <c r="CI60" s="25">
        <v>0</v>
      </c>
      <c r="CJ60" s="24">
        <v>0</v>
      </c>
      <c r="CK60" s="25">
        <v>0</v>
      </c>
      <c r="CL60" s="26">
        <v>0</v>
      </c>
      <c r="CM60" s="25">
        <v>0</v>
      </c>
      <c r="CN60" s="24">
        <v>0</v>
      </c>
      <c r="CO60" s="25">
        <v>0</v>
      </c>
      <c r="CP60" s="26">
        <v>0</v>
      </c>
      <c r="CQ60" s="25">
        <v>0</v>
      </c>
      <c r="CR60" s="24">
        <v>0</v>
      </c>
    </row>
    <row r="61" spans="1:96" x14ac:dyDescent="0.25">
      <c r="A61" s="10" t="s">
        <v>224</v>
      </c>
      <c r="B61" s="8" t="s">
        <v>102</v>
      </c>
      <c r="C61" s="28">
        <v>330211</v>
      </c>
      <c r="D61" s="29" t="s">
        <v>137</v>
      </c>
      <c r="E61" s="29" t="s">
        <v>123</v>
      </c>
      <c r="F61" s="31" t="s">
        <v>138</v>
      </c>
      <c r="G61" s="24">
        <f t="shared" si="19"/>
        <v>90442399.030000001</v>
      </c>
      <c r="H61" s="24">
        <f t="shared" si="29"/>
        <v>52710251.399999999</v>
      </c>
      <c r="I61" s="25">
        <f t="shared" si="35"/>
        <v>57605</v>
      </c>
      <c r="J61" s="24">
        <f t="shared" si="35"/>
        <v>24872947.579999998</v>
      </c>
      <c r="K61" s="25">
        <f t="shared" si="35"/>
        <v>5615</v>
      </c>
      <c r="L61" s="24">
        <f t="shared" si="35"/>
        <v>3547020.49</v>
      </c>
      <c r="M61" s="25">
        <f t="shared" si="35"/>
        <v>31877</v>
      </c>
      <c r="N61" s="24">
        <f t="shared" si="35"/>
        <v>24290283.329999998</v>
      </c>
      <c r="O61" s="25">
        <f t="shared" si="35"/>
        <v>816</v>
      </c>
      <c r="P61" s="24">
        <f t="shared" si="35"/>
        <v>7461515.54</v>
      </c>
      <c r="Q61" s="25">
        <f t="shared" si="35"/>
        <v>1620</v>
      </c>
      <c r="R61" s="24">
        <f t="shared" si="35"/>
        <v>30270632.09</v>
      </c>
      <c r="S61" s="25">
        <f t="shared" si="35"/>
        <v>0</v>
      </c>
      <c r="T61" s="24">
        <f t="shared" si="35"/>
        <v>0</v>
      </c>
      <c r="U61" s="25">
        <f t="shared" si="35"/>
        <v>0</v>
      </c>
      <c r="V61" s="24">
        <f t="shared" si="35"/>
        <v>0</v>
      </c>
      <c r="W61" s="25">
        <f t="shared" si="35"/>
        <v>0</v>
      </c>
      <c r="X61" s="24">
        <f t="shared" si="34"/>
        <v>0</v>
      </c>
      <c r="Y61" s="24">
        <f t="shared" si="21"/>
        <v>26811171.719999999</v>
      </c>
      <c r="Z61" s="24">
        <f t="shared" si="22"/>
        <v>13678327.43</v>
      </c>
      <c r="AA61" s="25">
        <v>17282</v>
      </c>
      <c r="AB61" s="24">
        <v>6286053.8600000003</v>
      </c>
      <c r="AC61" s="25">
        <v>1685</v>
      </c>
      <c r="AD61" s="24">
        <v>1064106.1499999999</v>
      </c>
      <c r="AE61" s="25">
        <v>9563</v>
      </c>
      <c r="AF61" s="24">
        <v>6328167.4199999999</v>
      </c>
      <c r="AG61" s="25">
        <v>245</v>
      </c>
      <c r="AH61" s="24">
        <v>2238454.66</v>
      </c>
      <c r="AI61" s="25">
        <v>486</v>
      </c>
      <c r="AJ61" s="26">
        <v>10894389.630000001</v>
      </c>
      <c r="AK61" s="25">
        <v>0</v>
      </c>
      <c r="AL61" s="24">
        <v>0</v>
      </c>
      <c r="AM61" s="25">
        <v>0</v>
      </c>
      <c r="AN61" s="26">
        <v>0</v>
      </c>
      <c r="AO61" s="25">
        <v>0</v>
      </c>
      <c r="AP61" s="24">
        <v>0</v>
      </c>
      <c r="AQ61" s="24">
        <f t="shared" si="23"/>
        <v>20223227.809999999</v>
      </c>
      <c r="AR61" s="24">
        <f t="shared" si="24"/>
        <v>12676798.279999999</v>
      </c>
      <c r="AS61" s="25">
        <v>11521</v>
      </c>
      <c r="AT61" s="24">
        <v>6150419.9299999997</v>
      </c>
      <c r="AU61" s="25">
        <v>1123</v>
      </c>
      <c r="AV61" s="24">
        <v>709404.1</v>
      </c>
      <c r="AW61" s="25">
        <v>6375</v>
      </c>
      <c r="AX61" s="24">
        <v>5816974.25</v>
      </c>
      <c r="AY61" s="25">
        <v>163</v>
      </c>
      <c r="AZ61" s="24">
        <v>1492303.11</v>
      </c>
      <c r="BA61" s="25">
        <v>324</v>
      </c>
      <c r="BB61" s="26">
        <v>6054126.4199999999</v>
      </c>
      <c r="BC61" s="25">
        <v>0</v>
      </c>
      <c r="BD61" s="24">
        <v>0</v>
      </c>
      <c r="BE61" s="25">
        <v>0</v>
      </c>
      <c r="BF61" s="26">
        <v>0</v>
      </c>
      <c r="BG61" s="25">
        <v>0</v>
      </c>
      <c r="BH61" s="24">
        <v>0</v>
      </c>
      <c r="BI61" s="24">
        <f t="shared" si="25"/>
        <v>20223227.809999999</v>
      </c>
      <c r="BJ61" s="24">
        <f t="shared" si="26"/>
        <v>12676798.279999999</v>
      </c>
      <c r="BK61" s="25">
        <v>11521</v>
      </c>
      <c r="BL61" s="24">
        <v>6150419.9299999997</v>
      </c>
      <c r="BM61" s="25">
        <v>1123</v>
      </c>
      <c r="BN61" s="24">
        <v>709404.1</v>
      </c>
      <c r="BO61" s="25">
        <v>6375</v>
      </c>
      <c r="BP61" s="24">
        <v>5816974.25</v>
      </c>
      <c r="BQ61" s="25">
        <v>163</v>
      </c>
      <c r="BR61" s="24">
        <v>1492303.11</v>
      </c>
      <c r="BS61" s="25">
        <v>324</v>
      </c>
      <c r="BT61" s="26">
        <v>6054126.4199999999</v>
      </c>
      <c r="BU61" s="25">
        <v>0</v>
      </c>
      <c r="BV61" s="24">
        <v>0</v>
      </c>
      <c r="BW61" s="25">
        <v>0</v>
      </c>
      <c r="BX61" s="26">
        <v>0</v>
      </c>
      <c r="BY61" s="25">
        <v>0</v>
      </c>
      <c r="BZ61" s="24">
        <v>0</v>
      </c>
      <c r="CA61" s="24">
        <f t="shared" si="27"/>
        <v>23184771.690000001</v>
      </c>
      <c r="CB61" s="24">
        <f t="shared" si="28"/>
        <v>13678327.41</v>
      </c>
      <c r="CC61" s="25">
        <v>17281</v>
      </c>
      <c r="CD61" s="24">
        <v>6286053.8600000003</v>
      </c>
      <c r="CE61" s="25">
        <v>1684</v>
      </c>
      <c r="CF61" s="24">
        <v>1064106.1399999999</v>
      </c>
      <c r="CG61" s="25">
        <v>9564</v>
      </c>
      <c r="CH61" s="24">
        <v>6328167.4100000001</v>
      </c>
      <c r="CI61" s="25">
        <v>245</v>
      </c>
      <c r="CJ61" s="24">
        <v>2238454.66</v>
      </c>
      <c r="CK61" s="25">
        <v>486</v>
      </c>
      <c r="CL61" s="26">
        <v>7267989.6200000001</v>
      </c>
      <c r="CM61" s="25">
        <v>0</v>
      </c>
      <c r="CN61" s="24">
        <v>0</v>
      </c>
      <c r="CO61" s="25">
        <v>0</v>
      </c>
      <c r="CP61" s="26">
        <v>0</v>
      </c>
      <c r="CQ61" s="25">
        <v>0</v>
      </c>
      <c r="CR61" s="24">
        <v>0</v>
      </c>
    </row>
    <row r="62" spans="1:96" x14ac:dyDescent="0.25">
      <c r="A62" s="6" t="s">
        <v>225</v>
      </c>
      <c r="B62" s="8" t="s">
        <v>226</v>
      </c>
      <c r="C62" s="28">
        <v>330333</v>
      </c>
      <c r="D62" s="29" t="s">
        <v>137</v>
      </c>
      <c r="E62" s="29" t="s">
        <v>123</v>
      </c>
      <c r="F62" s="31" t="s">
        <v>138</v>
      </c>
      <c r="G62" s="24">
        <f t="shared" si="19"/>
        <v>5267234.41</v>
      </c>
      <c r="H62" s="24">
        <f t="shared" si="29"/>
        <v>5267234.41</v>
      </c>
      <c r="I62" s="25">
        <f t="shared" si="35"/>
        <v>1714</v>
      </c>
      <c r="J62" s="24">
        <f t="shared" si="35"/>
        <v>803014.64</v>
      </c>
      <c r="K62" s="25">
        <f t="shared" si="35"/>
        <v>1975</v>
      </c>
      <c r="L62" s="24">
        <f t="shared" si="35"/>
        <v>1134085.72</v>
      </c>
      <c r="M62" s="25">
        <f t="shared" si="35"/>
        <v>3024</v>
      </c>
      <c r="N62" s="24">
        <f t="shared" si="35"/>
        <v>3330134.05</v>
      </c>
      <c r="O62" s="25">
        <f t="shared" si="35"/>
        <v>0</v>
      </c>
      <c r="P62" s="24">
        <f t="shared" si="35"/>
        <v>0</v>
      </c>
      <c r="Q62" s="25">
        <f t="shared" si="35"/>
        <v>0</v>
      </c>
      <c r="R62" s="24">
        <f t="shared" si="35"/>
        <v>0</v>
      </c>
      <c r="S62" s="25">
        <f t="shared" si="35"/>
        <v>0</v>
      </c>
      <c r="T62" s="24">
        <f t="shared" si="35"/>
        <v>0</v>
      </c>
      <c r="U62" s="25">
        <f t="shared" si="35"/>
        <v>0</v>
      </c>
      <c r="V62" s="24">
        <f t="shared" si="35"/>
        <v>0</v>
      </c>
      <c r="W62" s="25">
        <f t="shared" si="35"/>
        <v>0</v>
      </c>
      <c r="X62" s="24">
        <f t="shared" si="34"/>
        <v>0</v>
      </c>
      <c r="Y62" s="24">
        <f t="shared" si="21"/>
        <v>1580170.33</v>
      </c>
      <c r="Z62" s="24">
        <f t="shared" si="22"/>
        <v>1580170.33</v>
      </c>
      <c r="AA62" s="25">
        <v>514</v>
      </c>
      <c r="AB62" s="24">
        <v>240904.39</v>
      </c>
      <c r="AC62" s="25">
        <v>593</v>
      </c>
      <c r="AD62" s="24">
        <v>340225.72</v>
      </c>
      <c r="AE62" s="25">
        <v>907</v>
      </c>
      <c r="AF62" s="24">
        <v>999040.22</v>
      </c>
      <c r="AG62" s="25">
        <v>0</v>
      </c>
      <c r="AH62" s="24">
        <v>0</v>
      </c>
      <c r="AI62" s="25">
        <v>0</v>
      </c>
      <c r="AJ62" s="26">
        <v>0</v>
      </c>
      <c r="AK62" s="25">
        <v>0</v>
      </c>
      <c r="AL62" s="24">
        <v>0</v>
      </c>
      <c r="AM62" s="25">
        <v>0</v>
      </c>
      <c r="AN62" s="26">
        <v>0</v>
      </c>
      <c r="AO62" s="25">
        <v>0</v>
      </c>
      <c r="AP62" s="24">
        <v>0</v>
      </c>
      <c r="AQ62" s="24">
        <f t="shared" si="23"/>
        <v>1053446.8799999999</v>
      </c>
      <c r="AR62" s="24">
        <f t="shared" si="24"/>
        <v>1053446.8799999999</v>
      </c>
      <c r="AS62" s="25">
        <v>343</v>
      </c>
      <c r="AT62" s="24">
        <v>160602.93</v>
      </c>
      <c r="AU62" s="25">
        <v>395</v>
      </c>
      <c r="AV62" s="24">
        <v>226817.14</v>
      </c>
      <c r="AW62" s="25">
        <v>605</v>
      </c>
      <c r="AX62" s="24">
        <v>666026.81000000006</v>
      </c>
      <c r="AY62" s="25">
        <v>0</v>
      </c>
      <c r="AZ62" s="24">
        <v>0</v>
      </c>
      <c r="BA62" s="25">
        <v>0</v>
      </c>
      <c r="BB62" s="26">
        <v>0</v>
      </c>
      <c r="BC62" s="25">
        <v>0</v>
      </c>
      <c r="BD62" s="24">
        <v>0</v>
      </c>
      <c r="BE62" s="25">
        <v>0</v>
      </c>
      <c r="BF62" s="26">
        <v>0</v>
      </c>
      <c r="BG62" s="25">
        <v>0</v>
      </c>
      <c r="BH62" s="24">
        <v>0</v>
      </c>
      <c r="BI62" s="24">
        <f t="shared" si="25"/>
        <v>1053446.8799999999</v>
      </c>
      <c r="BJ62" s="24">
        <f t="shared" si="26"/>
        <v>1053446.8799999999</v>
      </c>
      <c r="BK62" s="25">
        <v>343</v>
      </c>
      <c r="BL62" s="24">
        <v>160602.93</v>
      </c>
      <c r="BM62" s="25">
        <v>395</v>
      </c>
      <c r="BN62" s="24">
        <v>226817.14</v>
      </c>
      <c r="BO62" s="25">
        <v>605</v>
      </c>
      <c r="BP62" s="24">
        <v>666026.81000000006</v>
      </c>
      <c r="BQ62" s="25">
        <v>0</v>
      </c>
      <c r="BR62" s="24">
        <v>0</v>
      </c>
      <c r="BS62" s="25">
        <v>0</v>
      </c>
      <c r="BT62" s="26">
        <v>0</v>
      </c>
      <c r="BU62" s="25">
        <v>0</v>
      </c>
      <c r="BV62" s="24">
        <v>0</v>
      </c>
      <c r="BW62" s="25">
        <v>0</v>
      </c>
      <c r="BX62" s="26">
        <v>0</v>
      </c>
      <c r="BY62" s="25">
        <v>0</v>
      </c>
      <c r="BZ62" s="24">
        <v>0</v>
      </c>
      <c r="CA62" s="24">
        <f t="shared" si="27"/>
        <v>1580170.32</v>
      </c>
      <c r="CB62" s="24">
        <f t="shared" si="28"/>
        <v>1580170.32</v>
      </c>
      <c r="CC62" s="25">
        <v>514</v>
      </c>
      <c r="CD62" s="24">
        <v>240904.39</v>
      </c>
      <c r="CE62" s="25">
        <v>592</v>
      </c>
      <c r="CF62" s="24">
        <v>340225.72</v>
      </c>
      <c r="CG62" s="25">
        <v>907</v>
      </c>
      <c r="CH62" s="24">
        <v>999040.21</v>
      </c>
      <c r="CI62" s="25">
        <v>0</v>
      </c>
      <c r="CJ62" s="24">
        <v>0</v>
      </c>
      <c r="CK62" s="25">
        <v>0</v>
      </c>
      <c r="CL62" s="26">
        <v>0</v>
      </c>
      <c r="CM62" s="25">
        <v>0</v>
      </c>
      <c r="CN62" s="24">
        <v>0</v>
      </c>
      <c r="CO62" s="25">
        <v>0</v>
      </c>
      <c r="CP62" s="26">
        <v>0</v>
      </c>
      <c r="CQ62" s="25">
        <v>0</v>
      </c>
      <c r="CR62" s="24">
        <v>0</v>
      </c>
    </row>
    <row r="63" spans="1:96" x14ac:dyDescent="0.25">
      <c r="A63" s="6" t="s">
        <v>227</v>
      </c>
      <c r="B63" s="8" t="s">
        <v>27</v>
      </c>
      <c r="C63" s="28">
        <v>330413</v>
      </c>
      <c r="D63" s="29" t="s">
        <v>137</v>
      </c>
      <c r="E63" s="29" t="s">
        <v>129</v>
      </c>
      <c r="F63" s="31" t="s">
        <v>138</v>
      </c>
      <c r="G63" s="24">
        <f t="shared" si="19"/>
        <v>16758210.84</v>
      </c>
      <c r="H63" s="24">
        <f t="shared" si="29"/>
        <v>0</v>
      </c>
      <c r="I63" s="25">
        <f t="shared" si="35"/>
        <v>0</v>
      </c>
      <c r="J63" s="24">
        <f t="shared" si="35"/>
        <v>0</v>
      </c>
      <c r="K63" s="25">
        <f t="shared" si="35"/>
        <v>0</v>
      </c>
      <c r="L63" s="24">
        <f t="shared" si="35"/>
        <v>0</v>
      </c>
      <c r="M63" s="25">
        <f t="shared" si="35"/>
        <v>0</v>
      </c>
      <c r="N63" s="24">
        <f t="shared" si="35"/>
        <v>0</v>
      </c>
      <c r="O63" s="25">
        <f t="shared" si="35"/>
        <v>0</v>
      </c>
      <c r="P63" s="24">
        <f t="shared" si="35"/>
        <v>0</v>
      </c>
      <c r="Q63" s="25">
        <f t="shared" si="35"/>
        <v>0</v>
      </c>
      <c r="R63" s="24">
        <f t="shared" si="35"/>
        <v>0</v>
      </c>
      <c r="S63" s="25">
        <f t="shared" si="35"/>
        <v>0</v>
      </c>
      <c r="T63" s="24">
        <f t="shared" si="35"/>
        <v>0</v>
      </c>
      <c r="U63" s="25">
        <f t="shared" si="35"/>
        <v>0</v>
      </c>
      <c r="V63" s="24">
        <f t="shared" si="35"/>
        <v>0</v>
      </c>
      <c r="W63" s="25">
        <f t="shared" si="35"/>
        <v>5479</v>
      </c>
      <c r="X63" s="24">
        <f t="shared" si="34"/>
        <v>16758210.84</v>
      </c>
      <c r="Y63" s="24">
        <f t="shared" si="21"/>
        <v>4201684.32</v>
      </c>
      <c r="Z63" s="24">
        <f t="shared" si="22"/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6">
        <v>0</v>
      </c>
      <c r="AK63" s="25">
        <v>0</v>
      </c>
      <c r="AL63" s="24">
        <v>0</v>
      </c>
      <c r="AM63" s="25">
        <v>0</v>
      </c>
      <c r="AN63" s="26">
        <v>0</v>
      </c>
      <c r="AO63" s="25">
        <v>1370</v>
      </c>
      <c r="AP63" s="24">
        <v>4201684.32</v>
      </c>
      <c r="AQ63" s="24">
        <f t="shared" si="23"/>
        <v>4201684.32</v>
      </c>
      <c r="AR63" s="24">
        <f t="shared" si="24"/>
        <v>0</v>
      </c>
      <c r="AS63" s="25">
        <v>0</v>
      </c>
      <c r="AT63" s="24">
        <v>0</v>
      </c>
      <c r="AU63" s="25">
        <v>0</v>
      </c>
      <c r="AV63" s="24">
        <v>0</v>
      </c>
      <c r="AW63" s="25">
        <v>0</v>
      </c>
      <c r="AX63" s="24">
        <v>0</v>
      </c>
      <c r="AY63" s="25">
        <v>0</v>
      </c>
      <c r="AZ63" s="24">
        <v>0</v>
      </c>
      <c r="BA63" s="25">
        <v>0</v>
      </c>
      <c r="BB63" s="26">
        <v>0</v>
      </c>
      <c r="BC63" s="25">
        <v>0</v>
      </c>
      <c r="BD63" s="24">
        <v>0</v>
      </c>
      <c r="BE63" s="25">
        <v>0</v>
      </c>
      <c r="BF63" s="26">
        <v>0</v>
      </c>
      <c r="BG63" s="25">
        <v>1370</v>
      </c>
      <c r="BH63" s="24">
        <v>4201684.32</v>
      </c>
      <c r="BI63" s="24">
        <f t="shared" si="25"/>
        <v>4201684.32</v>
      </c>
      <c r="BJ63" s="24">
        <f t="shared" si="26"/>
        <v>0</v>
      </c>
      <c r="BK63" s="25">
        <v>0</v>
      </c>
      <c r="BL63" s="24">
        <v>0</v>
      </c>
      <c r="BM63" s="25">
        <v>0</v>
      </c>
      <c r="BN63" s="24">
        <v>0</v>
      </c>
      <c r="BO63" s="25">
        <v>0</v>
      </c>
      <c r="BP63" s="24">
        <v>0</v>
      </c>
      <c r="BQ63" s="25">
        <v>0</v>
      </c>
      <c r="BR63" s="24">
        <v>0</v>
      </c>
      <c r="BS63" s="25">
        <v>0</v>
      </c>
      <c r="BT63" s="26">
        <v>0</v>
      </c>
      <c r="BU63" s="25">
        <v>0</v>
      </c>
      <c r="BV63" s="24">
        <v>0</v>
      </c>
      <c r="BW63" s="25">
        <v>0</v>
      </c>
      <c r="BX63" s="26">
        <v>0</v>
      </c>
      <c r="BY63" s="25">
        <v>1370</v>
      </c>
      <c r="BZ63" s="24">
        <v>4201684.32</v>
      </c>
      <c r="CA63" s="24">
        <f t="shared" si="27"/>
        <v>4153157.88</v>
      </c>
      <c r="CB63" s="24">
        <f t="shared" si="28"/>
        <v>0</v>
      </c>
      <c r="CC63" s="25">
        <v>0</v>
      </c>
      <c r="CD63" s="24">
        <v>0</v>
      </c>
      <c r="CE63" s="25">
        <v>0</v>
      </c>
      <c r="CF63" s="24">
        <v>0</v>
      </c>
      <c r="CG63" s="25">
        <v>0</v>
      </c>
      <c r="CH63" s="24">
        <v>0</v>
      </c>
      <c r="CI63" s="25">
        <v>0</v>
      </c>
      <c r="CJ63" s="24">
        <v>0</v>
      </c>
      <c r="CK63" s="25">
        <v>0</v>
      </c>
      <c r="CL63" s="26">
        <v>0</v>
      </c>
      <c r="CM63" s="25">
        <v>0</v>
      </c>
      <c r="CN63" s="24">
        <v>0</v>
      </c>
      <c r="CO63" s="25">
        <v>0</v>
      </c>
      <c r="CP63" s="26">
        <v>0</v>
      </c>
      <c r="CQ63" s="25">
        <v>1369</v>
      </c>
      <c r="CR63" s="24">
        <v>4153157.88</v>
      </c>
    </row>
    <row r="64" spans="1:96" x14ac:dyDescent="0.25">
      <c r="A64" s="6" t="s">
        <v>228</v>
      </c>
      <c r="B64" s="8" t="s">
        <v>112</v>
      </c>
      <c r="C64" s="28"/>
      <c r="D64" s="29"/>
      <c r="E64" s="29"/>
      <c r="F64" s="31"/>
      <c r="G64" s="24">
        <f t="shared" si="19"/>
        <v>1445444.04</v>
      </c>
      <c r="H64" s="24">
        <f t="shared" si="29"/>
        <v>1445444.04</v>
      </c>
      <c r="I64" s="25">
        <f t="shared" si="35"/>
        <v>132</v>
      </c>
      <c r="J64" s="24">
        <f t="shared" si="35"/>
        <v>61790.18</v>
      </c>
      <c r="K64" s="25">
        <f t="shared" si="35"/>
        <v>454</v>
      </c>
      <c r="L64" s="24">
        <f t="shared" si="35"/>
        <v>260720.25</v>
      </c>
      <c r="M64" s="25">
        <f t="shared" si="35"/>
        <v>1020</v>
      </c>
      <c r="N64" s="24">
        <f t="shared" si="35"/>
        <v>1122933.6100000001</v>
      </c>
      <c r="O64" s="25">
        <f t="shared" si="35"/>
        <v>0</v>
      </c>
      <c r="P64" s="24">
        <f t="shared" si="35"/>
        <v>0</v>
      </c>
      <c r="Q64" s="25">
        <f t="shared" si="35"/>
        <v>0</v>
      </c>
      <c r="R64" s="24">
        <f t="shared" si="35"/>
        <v>0</v>
      </c>
      <c r="S64" s="25">
        <f t="shared" si="35"/>
        <v>0</v>
      </c>
      <c r="T64" s="24">
        <f t="shared" si="35"/>
        <v>0</v>
      </c>
      <c r="U64" s="25">
        <f t="shared" si="35"/>
        <v>0</v>
      </c>
      <c r="V64" s="24">
        <f t="shared" si="35"/>
        <v>0</v>
      </c>
      <c r="W64" s="25">
        <f t="shared" si="35"/>
        <v>0</v>
      </c>
      <c r="X64" s="24">
        <f t="shared" si="34"/>
        <v>0</v>
      </c>
      <c r="Y64" s="24">
        <f t="shared" si="21"/>
        <v>433633.21</v>
      </c>
      <c r="Z64" s="24">
        <f t="shared" si="22"/>
        <v>433633.21</v>
      </c>
      <c r="AA64" s="25">
        <v>40</v>
      </c>
      <c r="AB64" s="24">
        <v>18537.05</v>
      </c>
      <c r="AC64" s="25">
        <v>136</v>
      </c>
      <c r="AD64" s="24">
        <v>78216.08</v>
      </c>
      <c r="AE64" s="25">
        <v>306</v>
      </c>
      <c r="AF64" s="24">
        <v>336880.08</v>
      </c>
      <c r="AG64" s="25">
        <v>0</v>
      </c>
      <c r="AH64" s="24">
        <v>0</v>
      </c>
      <c r="AI64" s="25">
        <v>0</v>
      </c>
      <c r="AJ64" s="26">
        <v>0</v>
      </c>
      <c r="AK64" s="25">
        <v>0</v>
      </c>
      <c r="AL64" s="24">
        <v>0</v>
      </c>
      <c r="AM64" s="25">
        <v>0</v>
      </c>
      <c r="AN64" s="26">
        <v>0</v>
      </c>
      <c r="AO64" s="25">
        <v>0</v>
      </c>
      <c r="AP64" s="24">
        <v>0</v>
      </c>
      <c r="AQ64" s="24">
        <f t="shared" si="23"/>
        <v>289088.81</v>
      </c>
      <c r="AR64" s="24">
        <f t="shared" si="24"/>
        <v>289088.81</v>
      </c>
      <c r="AS64" s="25">
        <v>26</v>
      </c>
      <c r="AT64" s="24">
        <v>12358.04</v>
      </c>
      <c r="AU64" s="25">
        <v>91</v>
      </c>
      <c r="AV64" s="24">
        <v>52144.05</v>
      </c>
      <c r="AW64" s="25">
        <v>204</v>
      </c>
      <c r="AX64" s="24">
        <v>224586.72</v>
      </c>
      <c r="AY64" s="25">
        <v>0</v>
      </c>
      <c r="AZ64" s="24">
        <v>0</v>
      </c>
      <c r="BA64" s="25">
        <v>0</v>
      </c>
      <c r="BB64" s="26">
        <v>0</v>
      </c>
      <c r="BC64" s="25">
        <v>0</v>
      </c>
      <c r="BD64" s="24">
        <v>0</v>
      </c>
      <c r="BE64" s="25">
        <v>0</v>
      </c>
      <c r="BF64" s="26">
        <v>0</v>
      </c>
      <c r="BG64" s="25">
        <v>0</v>
      </c>
      <c r="BH64" s="24">
        <v>0</v>
      </c>
      <c r="BI64" s="24">
        <f t="shared" si="25"/>
        <v>289088.81</v>
      </c>
      <c r="BJ64" s="24">
        <f t="shared" si="26"/>
        <v>289088.81</v>
      </c>
      <c r="BK64" s="25">
        <v>26</v>
      </c>
      <c r="BL64" s="24">
        <v>12358.04</v>
      </c>
      <c r="BM64" s="25">
        <v>91</v>
      </c>
      <c r="BN64" s="24">
        <v>52144.05</v>
      </c>
      <c r="BO64" s="25">
        <v>204</v>
      </c>
      <c r="BP64" s="24">
        <v>224586.72</v>
      </c>
      <c r="BQ64" s="25">
        <v>0</v>
      </c>
      <c r="BR64" s="24">
        <v>0</v>
      </c>
      <c r="BS64" s="25">
        <v>0</v>
      </c>
      <c r="BT64" s="26">
        <v>0</v>
      </c>
      <c r="BU64" s="25">
        <v>0</v>
      </c>
      <c r="BV64" s="24">
        <v>0</v>
      </c>
      <c r="BW64" s="25">
        <v>0</v>
      </c>
      <c r="BX64" s="26">
        <v>0</v>
      </c>
      <c r="BY64" s="25">
        <v>0</v>
      </c>
      <c r="BZ64" s="24">
        <v>0</v>
      </c>
      <c r="CA64" s="24">
        <f t="shared" si="27"/>
        <v>433633.21</v>
      </c>
      <c r="CB64" s="24">
        <f t="shared" si="28"/>
        <v>433633.21</v>
      </c>
      <c r="CC64" s="25">
        <v>40</v>
      </c>
      <c r="CD64" s="24">
        <v>18537.05</v>
      </c>
      <c r="CE64" s="25">
        <v>136</v>
      </c>
      <c r="CF64" s="24">
        <v>78216.070000000007</v>
      </c>
      <c r="CG64" s="25">
        <v>306</v>
      </c>
      <c r="CH64" s="24">
        <v>336880.09</v>
      </c>
      <c r="CI64" s="25">
        <v>0</v>
      </c>
      <c r="CJ64" s="24">
        <v>0</v>
      </c>
      <c r="CK64" s="25">
        <v>0</v>
      </c>
      <c r="CL64" s="26">
        <v>0</v>
      </c>
      <c r="CM64" s="25">
        <v>0</v>
      </c>
      <c r="CN64" s="24">
        <v>0</v>
      </c>
      <c r="CO64" s="25">
        <v>0</v>
      </c>
      <c r="CP64" s="26">
        <v>0</v>
      </c>
      <c r="CQ64" s="25">
        <v>0</v>
      </c>
      <c r="CR64" s="24">
        <v>0</v>
      </c>
    </row>
    <row r="65" spans="1:96" x14ac:dyDescent="0.25">
      <c r="A65" s="6"/>
      <c r="B65" s="5" t="s">
        <v>28</v>
      </c>
      <c r="C65" s="28">
        <v>330019</v>
      </c>
      <c r="D65" s="29" t="s">
        <v>137</v>
      </c>
      <c r="E65" s="29" t="s">
        <v>123</v>
      </c>
      <c r="F65" s="31" t="s">
        <v>138</v>
      </c>
      <c r="G65" s="24">
        <f t="shared" si="19"/>
        <v>0</v>
      </c>
      <c r="H65" s="24">
        <f t="shared" si="29"/>
        <v>0</v>
      </c>
      <c r="I65" s="25">
        <f t="shared" si="35"/>
        <v>0</v>
      </c>
      <c r="J65" s="24">
        <f t="shared" si="35"/>
        <v>0</v>
      </c>
      <c r="K65" s="25">
        <f t="shared" si="35"/>
        <v>0</v>
      </c>
      <c r="L65" s="24">
        <f t="shared" si="35"/>
        <v>0</v>
      </c>
      <c r="M65" s="25">
        <f t="shared" si="35"/>
        <v>0</v>
      </c>
      <c r="N65" s="24">
        <f t="shared" si="35"/>
        <v>0</v>
      </c>
      <c r="O65" s="25">
        <f t="shared" si="35"/>
        <v>0</v>
      </c>
      <c r="P65" s="24">
        <f t="shared" si="35"/>
        <v>0</v>
      </c>
      <c r="Q65" s="25">
        <f t="shared" si="35"/>
        <v>0</v>
      </c>
      <c r="R65" s="24">
        <f t="shared" si="35"/>
        <v>0</v>
      </c>
      <c r="S65" s="25">
        <f t="shared" si="35"/>
        <v>0</v>
      </c>
      <c r="T65" s="24">
        <f t="shared" si="35"/>
        <v>0</v>
      </c>
      <c r="U65" s="25">
        <f t="shared" si="35"/>
        <v>0</v>
      </c>
      <c r="V65" s="24">
        <f t="shared" si="35"/>
        <v>0</v>
      </c>
      <c r="W65" s="25">
        <f t="shared" si="35"/>
        <v>0</v>
      </c>
      <c r="X65" s="24">
        <f t="shared" si="34"/>
        <v>0</v>
      </c>
      <c r="Y65" s="24">
        <f t="shared" si="21"/>
        <v>0</v>
      </c>
      <c r="Z65" s="24">
        <f t="shared" si="22"/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6">
        <v>0</v>
      </c>
      <c r="AK65" s="25">
        <v>0</v>
      </c>
      <c r="AL65" s="24">
        <v>0</v>
      </c>
      <c r="AM65" s="25">
        <v>0</v>
      </c>
      <c r="AN65" s="26">
        <v>0</v>
      </c>
      <c r="AO65" s="25">
        <v>0</v>
      </c>
      <c r="AP65" s="24">
        <v>0</v>
      </c>
      <c r="AQ65" s="24">
        <f t="shared" si="23"/>
        <v>0</v>
      </c>
      <c r="AR65" s="24">
        <f t="shared" si="24"/>
        <v>0</v>
      </c>
      <c r="AS65" s="25">
        <v>0</v>
      </c>
      <c r="AT65" s="24">
        <v>0</v>
      </c>
      <c r="AU65" s="25">
        <v>0</v>
      </c>
      <c r="AV65" s="24">
        <v>0</v>
      </c>
      <c r="AW65" s="25">
        <v>0</v>
      </c>
      <c r="AX65" s="24">
        <v>0</v>
      </c>
      <c r="AY65" s="25">
        <v>0</v>
      </c>
      <c r="AZ65" s="24">
        <v>0</v>
      </c>
      <c r="BA65" s="25">
        <v>0</v>
      </c>
      <c r="BB65" s="26">
        <v>0</v>
      </c>
      <c r="BC65" s="25">
        <v>0</v>
      </c>
      <c r="BD65" s="24">
        <v>0</v>
      </c>
      <c r="BE65" s="25">
        <v>0</v>
      </c>
      <c r="BF65" s="26">
        <v>0</v>
      </c>
      <c r="BG65" s="25">
        <v>0</v>
      </c>
      <c r="BH65" s="24">
        <v>0</v>
      </c>
      <c r="BI65" s="24">
        <f t="shared" si="25"/>
        <v>0</v>
      </c>
      <c r="BJ65" s="24">
        <f t="shared" si="26"/>
        <v>0</v>
      </c>
      <c r="BK65" s="25">
        <v>0</v>
      </c>
      <c r="BL65" s="24">
        <v>0</v>
      </c>
      <c r="BM65" s="25">
        <v>0</v>
      </c>
      <c r="BN65" s="24">
        <v>0</v>
      </c>
      <c r="BO65" s="25">
        <v>0</v>
      </c>
      <c r="BP65" s="24">
        <v>0</v>
      </c>
      <c r="BQ65" s="25">
        <v>0</v>
      </c>
      <c r="BR65" s="24">
        <v>0</v>
      </c>
      <c r="BS65" s="25">
        <v>0</v>
      </c>
      <c r="BT65" s="26">
        <v>0</v>
      </c>
      <c r="BU65" s="25">
        <v>0</v>
      </c>
      <c r="BV65" s="24">
        <v>0</v>
      </c>
      <c r="BW65" s="25">
        <v>0</v>
      </c>
      <c r="BX65" s="26">
        <v>0</v>
      </c>
      <c r="BY65" s="25">
        <v>0</v>
      </c>
      <c r="BZ65" s="24">
        <v>0</v>
      </c>
      <c r="CA65" s="24">
        <f t="shared" si="27"/>
        <v>0</v>
      </c>
      <c r="CB65" s="24">
        <f t="shared" si="28"/>
        <v>0</v>
      </c>
      <c r="CC65" s="25">
        <v>0</v>
      </c>
      <c r="CD65" s="24">
        <v>0</v>
      </c>
      <c r="CE65" s="25">
        <v>0</v>
      </c>
      <c r="CF65" s="24">
        <v>0</v>
      </c>
      <c r="CG65" s="25">
        <v>0</v>
      </c>
      <c r="CH65" s="24">
        <v>0</v>
      </c>
      <c r="CI65" s="25">
        <v>0</v>
      </c>
      <c r="CJ65" s="24">
        <v>0</v>
      </c>
      <c r="CK65" s="25">
        <v>0</v>
      </c>
      <c r="CL65" s="26">
        <v>0</v>
      </c>
      <c r="CM65" s="25">
        <v>0</v>
      </c>
      <c r="CN65" s="24">
        <v>0</v>
      </c>
      <c r="CO65" s="25">
        <v>0</v>
      </c>
      <c r="CP65" s="26">
        <v>0</v>
      </c>
      <c r="CQ65" s="25">
        <v>0</v>
      </c>
      <c r="CR65" s="24">
        <v>0</v>
      </c>
    </row>
    <row r="66" spans="1:96" x14ac:dyDescent="0.25">
      <c r="A66" s="6" t="s">
        <v>229</v>
      </c>
      <c r="B66" s="8" t="s">
        <v>29</v>
      </c>
      <c r="C66" s="28"/>
      <c r="D66" s="29"/>
      <c r="E66" s="29"/>
      <c r="F66" s="31"/>
      <c r="G66" s="24">
        <f>H66+P66+R66+X66</f>
        <v>983102.92</v>
      </c>
      <c r="H66" s="24">
        <f>J66+L66+N66</f>
        <v>532168.97</v>
      </c>
      <c r="I66" s="25">
        <f t="shared" ref="I66:W66" si="36">AA66+AS66+BK66+CC66</f>
        <v>337</v>
      </c>
      <c r="J66" s="24">
        <f t="shared" si="36"/>
        <v>297857.19</v>
      </c>
      <c r="K66" s="25">
        <f t="shared" si="36"/>
        <v>43</v>
      </c>
      <c r="L66" s="24">
        <f t="shared" si="36"/>
        <v>27182.14</v>
      </c>
      <c r="M66" s="25">
        <f t="shared" si="36"/>
        <v>173</v>
      </c>
      <c r="N66" s="24">
        <f t="shared" si="36"/>
        <v>207129.64</v>
      </c>
      <c r="O66" s="25">
        <f t="shared" si="36"/>
        <v>5</v>
      </c>
      <c r="P66" s="24">
        <f t="shared" si="36"/>
        <v>48457.38</v>
      </c>
      <c r="Q66" s="25">
        <f t="shared" si="36"/>
        <v>20</v>
      </c>
      <c r="R66" s="24">
        <f t="shared" si="36"/>
        <v>319205.21000000002</v>
      </c>
      <c r="S66" s="25">
        <f t="shared" si="36"/>
        <v>0</v>
      </c>
      <c r="T66" s="24">
        <f t="shared" si="36"/>
        <v>0</v>
      </c>
      <c r="U66" s="25">
        <f t="shared" si="36"/>
        <v>0</v>
      </c>
      <c r="V66" s="24">
        <f t="shared" si="36"/>
        <v>0</v>
      </c>
      <c r="W66" s="25">
        <f t="shared" si="36"/>
        <v>37</v>
      </c>
      <c r="X66" s="24">
        <f>AP66+BH66+BZ66+CR66</f>
        <v>83271.360000000001</v>
      </c>
      <c r="Y66" s="24">
        <f>Z66+AH66+AJ66+AP66</f>
        <v>267237.90999999997</v>
      </c>
      <c r="Z66" s="24">
        <f>AB66+AD66+AF66</f>
        <v>136121.29999999999</v>
      </c>
      <c r="AA66" s="25">
        <v>101</v>
      </c>
      <c r="AB66" s="24">
        <v>75152.78</v>
      </c>
      <c r="AC66" s="25">
        <v>13</v>
      </c>
      <c r="AD66" s="24">
        <v>8154.64</v>
      </c>
      <c r="AE66" s="25">
        <v>52</v>
      </c>
      <c r="AF66" s="24">
        <v>52813.88</v>
      </c>
      <c r="AG66" s="25">
        <v>2</v>
      </c>
      <c r="AH66" s="24">
        <v>14537.21</v>
      </c>
      <c r="AI66" s="25">
        <v>6</v>
      </c>
      <c r="AJ66" s="26">
        <v>95761.56</v>
      </c>
      <c r="AK66" s="25">
        <v>0</v>
      </c>
      <c r="AL66" s="24">
        <v>0</v>
      </c>
      <c r="AM66" s="25">
        <v>0</v>
      </c>
      <c r="AN66" s="26">
        <v>0</v>
      </c>
      <c r="AO66" s="25">
        <v>10</v>
      </c>
      <c r="AP66" s="24">
        <v>20817.84</v>
      </c>
      <c r="AQ66" s="24">
        <f>AR66+AZ66+BB66+BH66</f>
        <v>224313.54</v>
      </c>
      <c r="AR66" s="24">
        <f>AT66+AV66+AX66</f>
        <v>129963.18</v>
      </c>
      <c r="AS66" s="25">
        <v>67</v>
      </c>
      <c r="AT66" s="24">
        <v>73775.81</v>
      </c>
      <c r="AU66" s="25">
        <v>9</v>
      </c>
      <c r="AV66" s="24">
        <v>5436.43</v>
      </c>
      <c r="AW66" s="25">
        <v>35</v>
      </c>
      <c r="AX66" s="24">
        <v>50750.94</v>
      </c>
      <c r="AY66" s="25">
        <v>1</v>
      </c>
      <c r="AZ66" s="24">
        <v>9691.48</v>
      </c>
      <c r="BA66" s="25">
        <v>4</v>
      </c>
      <c r="BB66" s="26">
        <v>63841.04</v>
      </c>
      <c r="BC66" s="25">
        <v>0</v>
      </c>
      <c r="BD66" s="24">
        <v>0</v>
      </c>
      <c r="BE66" s="25">
        <v>0</v>
      </c>
      <c r="BF66" s="26">
        <v>0</v>
      </c>
      <c r="BG66" s="25">
        <v>9</v>
      </c>
      <c r="BH66" s="24">
        <v>20817.84</v>
      </c>
      <c r="BI66" s="24">
        <f>BJ66+BR66+BT66+BZ66</f>
        <v>224313.54</v>
      </c>
      <c r="BJ66" s="24">
        <f>BL66+BN66+BP66</f>
        <v>129963.18</v>
      </c>
      <c r="BK66" s="25">
        <v>67</v>
      </c>
      <c r="BL66" s="24">
        <v>73775.81</v>
      </c>
      <c r="BM66" s="25">
        <v>9</v>
      </c>
      <c r="BN66" s="24">
        <v>5436.43</v>
      </c>
      <c r="BO66" s="25">
        <v>35</v>
      </c>
      <c r="BP66" s="24">
        <v>50750.94</v>
      </c>
      <c r="BQ66" s="25">
        <v>1</v>
      </c>
      <c r="BR66" s="24">
        <v>9691.48</v>
      </c>
      <c r="BS66" s="25">
        <v>4</v>
      </c>
      <c r="BT66" s="26">
        <v>63841.04</v>
      </c>
      <c r="BU66" s="25">
        <v>0</v>
      </c>
      <c r="BV66" s="24">
        <v>0</v>
      </c>
      <c r="BW66" s="25">
        <v>0</v>
      </c>
      <c r="BX66" s="26">
        <v>0</v>
      </c>
      <c r="BY66" s="25">
        <v>9</v>
      </c>
      <c r="BZ66" s="24">
        <v>20817.84</v>
      </c>
      <c r="CA66" s="24">
        <f>CB66+CJ66+CL66+CR66</f>
        <v>267237.93</v>
      </c>
      <c r="CB66" s="24">
        <f>CD66+CF66+CH66</f>
        <v>136121.31</v>
      </c>
      <c r="CC66" s="25">
        <v>102</v>
      </c>
      <c r="CD66" s="24">
        <v>75152.789999999994</v>
      </c>
      <c r="CE66" s="25">
        <v>12</v>
      </c>
      <c r="CF66" s="24">
        <v>8154.64</v>
      </c>
      <c r="CG66" s="25">
        <v>51</v>
      </c>
      <c r="CH66" s="24">
        <v>52813.88</v>
      </c>
      <c r="CI66" s="25">
        <v>1</v>
      </c>
      <c r="CJ66" s="24">
        <v>14537.21</v>
      </c>
      <c r="CK66" s="25">
        <v>6</v>
      </c>
      <c r="CL66" s="26">
        <v>95761.57</v>
      </c>
      <c r="CM66" s="25">
        <v>0</v>
      </c>
      <c r="CN66" s="24">
        <v>0</v>
      </c>
      <c r="CO66" s="25">
        <v>0</v>
      </c>
      <c r="CP66" s="26">
        <v>0</v>
      </c>
      <c r="CQ66" s="25">
        <v>9</v>
      </c>
      <c r="CR66" s="24">
        <v>20817.84</v>
      </c>
    </row>
    <row r="67" spans="1:96" x14ac:dyDescent="0.25">
      <c r="A67" s="6"/>
      <c r="B67" s="5" t="s">
        <v>30</v>
      </c>
      <c r="C67" s="28">
        <v>330326</v>
      </c>
      <c r="D67" s="29" t="s">
        <v>139</v>
      </c>
      <c r="E67" s="29" t="s">
        <v>123</v>
      </c>
      <c r="F67" s="31" t="s">
        <v>140</v>
      </c>
      <c r="G67" s="24">
        <f t="shared" si="19"/>
        <v>0</v>
      </c>
      <c r="H67" s="24">
        <f t="shared" si="29"/>
        <v>0</v>
      </c>
      <c r="I67" s="25">
        <f t="shared" si="35"/>
        <v>0</v>
      </c>
      <c r="J67" s="24">
        <f t="shared" si="35"/>
        <v>0</v>
      </c>
      <c r="K67" s="25">
        <f t="shared" si="35"/>
        <v>0</v>
      </c>
      <c r="L67" s="24">
        <f t="shared" si="35"/>
        <v>0</v>
      </c>
      <c r="M67" s="25">
        <f t="shared" si="35"/>
        <v>0</v>
      </c>
      <c r="N67" s="24">
        <f t="shared" si="35"/>
        <v>0</v>
      </c>
      <c r="O67" s="25">
        <f t="shared" si="35"/>
        <v>0</v>
      </c>
      <c r="P67" s="24">
        <f t="shared" si="35"/>
        <v>0</v>
      </c>
      <c r="Q67" s="25">
        <f t="shared" si="35"/>
        <v>0</v>
      </c>
      <c r="R67" s="24">
        <f t="shared" si="35"/>
        <v>0</v>
      </c>
      <c r="S67" s="25">
        <f t="shared" si="35"/>
        <v>0</v>
      </c>
      <c r="T67" s="24">
        <f t="shared" si="35"/>
        <v>0</v>
      </c>
      <c r="U67" s="25">
        <f t="shared" si="35"/>
        <v>0</v>
      </c>
      <c r="V67" s="24">
        <f t="shared" si="35"/>
        <v>0</v>
      </c>
      <c r="W67" s="25">
        <f t="shared" si="35"/>
        <v>0</v>
      </c>
      <c r="X67" s="24">
        <f t="shared" si="34"/>
        <v>0</v>
      </c>
      <c r="Y67" s="24">
        <f t="shared" si="21"/>
        <v>0</v>
      </c>
      <c r="Z67" s="24">
        <f t="shared" si="22"/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6">
        <v>0</v>
      </c>
      <c r="AK67" s="25">
        <v>0</v>
      </c>
      <c r="AL67" s="24">
        <v>0</v>
      </c>
      <c r="AM67" s="25">
        <v>0</v>
      </c>
      <c r="AN67" s="26">
        <v>0</v>
      </c>
      <c r="AO67" s="25">
        <v>0</v>
      </c>
      <c r="AP67" s="24">
        <v>0</v>
      </c>
      <c r="AQ67" s="24">
        <f t="shared" si="23"/>
        <v>0</v>
      </c>
      <c r="AR67" s="24">
        <f t="shared" si="24"/>
        <v>0</v>
      </c>
      <c r="AS67" s="25">
        <v>0</v>
      </c>
      <c r="AT67" s="24">
        <v>0</v>
      </c>
      <c r="AU67" s="25">
        <v>0</v>
      </c>
      <c r="AV67" s="24">
        <v>0</v>
      </c>
      <c r="AW67" s="25">
        <v>0</v>
      </c>
      <c r="AX67" s="24">
        <v>0</v>
      </c>
      <c r="AY67" s="25">
        <v>0</v>
      </c>
      <c r="AZ67" s="24">
        <v>0</v>
      </c>
      <c r="BA67" s="25">
        <v>0</v>
      </c>
      <c r="BB67" s="26">
        <v>0</v>
      </c>
      <c r="BC67" s="25">
        <v>0</v>
      </c>
      <c r="BD67" s="24">
        <v>0</v>
      </c>
      <c r="BE67" s="25">
        <v>0</v>
      </c>
      <c r="BF67" s="26">
        <v>0</v>
      </c>
      <c r="BG67" s="25">
        <v>0</v>
      </c>
      <c r="BH67" s="24">
        <v>0</v>
      </c>
      <c r="BI67" s="24">
        <f t="shared" si="25"/>
        <v>0</v>
      </c>
      <c r="BJ67" s="24">
        <f t="shared" si="26"/>
        <v>0</v>
      </c>
      <c r="BK67" s="25">
        <v>0</v>
      </c>
      <c r="BL67" s="24">
        <v>0</v>
      </c>
      <c r="BM67" s="25">
        <v>0</v>
      </c>
      <c r="BN67" s="24">
        <v>0</v>
      </c>
      <c r="BO67" s="25">
        <v>0</v>
      </c>
      <c r="BP67" s="24">
        <v>0</v>
      </c>
      <c r="BQ67" s="25">
        <v>0</v>
      </c>
      <c r="BR67" s="24">
        <v>0</v>
      </c>
      <c r="BS67" s="25">
        <v>0</v>
      </c>
      <c r="BT67" s="26">
        <v>0</v>
      </c>
      <c r="BU67" s="25">
        <v>0</v>
      </c>
      <c r="BV67" s="24">
        <v>0</v>
      </c>
      <c r="BW67" s="25">
        <v>0</v>
      </c>
      <c r="BX67" s="26">
        <v>0</v>
      </c>
      <c r="BY67" s="25">
        <v>0</v>
      </c>
      <c r="BZ67" s="24">
        <v>0</v>
      </c>
      <c r="CA67" s="24">
        <f t="shared" si="27"/>
        <v>0</v>
      </c>
      <c r="CB67" s="24">
        <f t="shared" si="28"/>
        <v>0</v>
      </c>
      <c r="CC67" s="25">
        <v>0</v>
      </c>
      <c r="CD67" s="24">
        <v>0</v>
      </c>
      <c r="CE67" s="25">
        <v>0</v>
      </c>
      <c r="CF67" s="24">
        <v>0</v>
      </c>
      <c r="CG67" s="25">
        <v>0</v>
      </c>
      <c r="CH67" s="24">
        <v>0</v>
      </c>
      <c r="CI67" s="25">
        <v>0</v>
      </c>
      <c r="CJ67" s="24">
        <v>0</v>
      </c>
      <c r="CK67" s="25">
        <v>0</v>
      </c>
      <c r="CL67" s="26">
        <v>0</v>
      </c>
      <c r="CM67" s="25">
        <v>0</v>
      </c>
      <c r="CN67" s="24">
        <v>0</v>
      </c>
      <c r="CO67" s="25">
        <v>0</v>
      </c>
      <c r="CP67" s="26">
        <v>0</v>
      </c>
      <c r="CQ67" s="25">
        <v>0</v>
      </c>
      <c r="CR67" s="24">
        <v>0</v>
      </c>
    </row>
    <row r="68" spans="1:96" x14ac:dyDescent="0.25">
      <c r="A68" s="6" t="s">
        <v>230</v>
      </c>
      <c r="B68" s="8" t="s">
        <v>103</v>
      </c>
      <c r="C68" s="28">
        <v>330036</v>
      </c>
      <c r="D68" s="29" t="s">
        <v>139</v>
      </c>
      <c r="E68" s="29" t="s">
        <v>123</v>
      </c>
      <c r="F68" s="31" t="s">
        <v>140</v>
      </c>
      <c r="G68" s="24">
        <f t="shared" si="19"/>
        <v>59512872.25</v>
      </c>
      <c r="H68" s="24">
        <f t="shared" si="29"/>
        <v>32782589.43</v>
      </c>
      <c r="I68" s="25">
        <f t="shared" si="35"/>
        <v>11375</v>
      </c>
      <c r="J68" s="24">
        <f t="shared" si="35"/>
        <v>13058122.359999999</v>
      </c>
      <c r="K68" s="25">
        <f t="shared" si="35"/>
        <v>1924</v>
      </c>
      <c r="L68" s="24">
        <f t="shared" si="35"/>
        <v>1206831.51</v>
      </c>
      <c r="M68" s="25">
        <f t="shared" si="35"/>
        <v>6237</v>
      </c>
      <c r="N68" s="24">
        <f t="shared" si="35"/>
        <v>18517635.559999999</v>
      </c>
      <c r="O68" s="25">
        <f t="shared" si="35"/>
        <v>298</v>
      </c>
      <c r="P68" s="24">
        <f t="shared" si="35"/>
        <v>4322756.33</v>
      </c>
      <c r="Q68" s="25">
        <f t="shared" si="35"/>
        <v>995</v>
      </c>
      <c r="R68" s="24">
        <f t="shared" si="35"/>
        <v>22407526.489999998</v>
      </c>
      <c r="S68" s="25">
        <f t="shared" si="35"/>
        <v>0</v>
      </c>
      <c r="T68" s="24">
        <f t="shared" si="35"/>
        <v>0</v>
      </c>
      <c r="U68" s="25">
        <f t="shared" si="35"/>
        <v>0</v>
      </c>
      <c r="V68" s="24">
        <f t="shared" si="35"/>
        <v>0</v>
      </c>
      <c r="W68" s="25">
        <f t="shared" si="35"/>
        <v>0</v>
      </c>
      <c r="X68" s="24">
        <f t="shared" si="34"/>
        <v>0</v>
      </c>
      <c r="Y68" s="24">
        <f t="shared" si="21"/>
        <v>18498860.670000002</v>
      </c>
      <c r="Z68" s="24">
        <f t="shared" si="22"/>
        <v>8612481.9499999993</v>
      </c>
      <c r="AA68" s="25">
        <v>3413</v>
      </c>
      <c r="AB68" s="24">
        <v>3283453.24</v>
      </c>
      <c r="AC68" s="25">
        <v>577</v>
      </c>
      <c r="AD68" s="24">
        <v>362049.45</v>
      </c>
      <c r="AE68" s="25">
        <v>1871</v>
      </c>
      <c r="AF68" s="24">
        <v>4966979.26</v>
      </c>
      <c r="AG68" s="25">
        <v>89</v>
      </c>
      <c r="AH68" s="24">
        <v>1296826.8999999999</v>
      </c>
      <c r="AI68" s="54">
        <v>382</v>
      </c>
      <c r="AJ68" s="55">
        <v>8589551.8200000003</v>
      </c>
      <c r="AK68" s="25">
        <v>0</v>
      </c>
      <c r="AL68" s="24">
        <v>0</v>
      </c>
      <c r="AM68" s="25">
        <v>0</v>
      </c>
      <c r="AN68" s="26">
        <v>0</v>
      </c>
      <c r="AO68" s="25">
        <v>0</v>
      </c>
      <c r="AP68" s="24">
        <v>0</v>
      </c>
      <c r="AQ68" s="24">
        <f t="shared" si="23"/>
        <v>13124869.33</v>
      </c>
      <c r="AR68" s="24">
        <f t="shared" si="24"/>
        <v>7778812.7599999998</v>
      </c>
      <c r="AS68" s="25">
        <v>2275</v>
      </c>
      <c r="AT68" s="24">
        <v>3245607.94</v>
      </c>
      <c r="AU68" s="25">
        <v>385</v>
      </c>
      <c r="AV68" s="24">
        <v>241366.3</v>
      </c>
      <c r="AW68" s="25">
        <v>1247</v>
      </c>
      <c r="AX68" s="24">
        <v>4291838.5199999996</v>
      </c>
      <c r="AY68" s="25">
        <v>60</v>
      </c>
      <c r="AZ68" s="24">
        <v>864551.27</v>
      </c>
      <c r="BA68" s="25">
        <v>199</v>
      </c>
      <c r="BB68" s="26">
        <v>4481505.3</v>
      </c>
      <c r="BC68" s="25">
        <v>0</v>
      </c>
      <c r="BD68" s="24">
        <v>0</v>
      </c>
      <c r="BE68" s="25">
        <v>0</v>
      </c>
      <c r="BF68" s="26">
        <v>0</v>
      </c>
      <c r="BG68" s="25">
        <v>0</v>
      </c>
      <c r="BH68" s="24">
        <v>0</v>
      </c>
      <c r="BI68" s="24">
        <f t="shared" si="25"/>
        <v>13124869.33</v>
      </c>
      <c r="BJ68" s="24">
        <f t="shared" si="26"/>
        <v>7778812.7599999998</v>
      </c>
      <c r="BK68" s="25">
        <v>2275</v>
      </c>
      <c r="BL68" s="24">
        <v>3245607.94</v>
      </c>
      <c r="BM68" s="25">
        <v>385</v>
      </c>
      <c r="BN68" s="24">
        <v>241366.3</v>
      </c>
      <c r="BO68" s="25">
        <v>1247</v>
      </c>
      <c r="BP68" s="24">
        <v>4291838.5199999996</v>
      </c>
      <c r="BQ68" s="25">
        <v>60</v>
      </c>
      <c r="BR68" s="24">
        <v>864551.27</v>
      </c>
      <c r="BS68" s="25">
        <v>199</v>
      </c>
      <c r="BT68" s="26">
        <v>4481505.3</v>
      </c>
      <c r="BU68" s="25">
        <v>0</v>
      </c>
      <c r="BV68" s="24">
        <v>0</v>
      </c>
      <c r="BW68" s="25">
        <v>0</v>
      </c>
      <c r="BX68" s="26">
        <v>0</v>
      </c>
      <c r="BY68" s="25">
        <v>0</v>
      </c>
      <c r="BZ68" s="24">
        <v>0</v>
      </c>
      <c r="CA68" s="24">
        <f t="shared" si="27"/>
        <v>14764272.92</v>
      </c>
      <c r="CB68" s="24">
        <f t="shared" si="28"/>
        <v>8612481.9600000009</v>
      </c>
      <c r="CC68" s="25">
        <v>3412</v>
      </c>
      <c r="CD68" s="24">
        <v>3283453.24</v>
      </c>
      <c r="CE68" s="25">
        <v>577</v>
      </c>
      <c r="CF68" s="24">
        <v>362049.46</v>
      </c>
      <c r="CG68" s="25">
        <v>1872</v>
      </c>
      <c r="CH68" s="24">
        <v>4966979.26</v>
      </c>
      <c r="CI68" s="25">
        <v>89</v>
      </c>
      <c r="CJ68" s="24">
        <v>1296826.8899999999</v>
      </c>
      <c r="CK68" s="54">
        <v>215</v>
      </c>
      <c r="CL68" s="55">
        <v>4854964.07</v>
      </c>
      <c r="CM68" s="25">
        <v>0</v>
      </c>
      <c r="CN68" s="24">
        <v>0</v>
      </c>
      <c r="CO68" s="25">
        <v>0</v>
      </c>
      <c r="CP68" s="26">
        <v>0</v>
      </c>
      <c r="CQ68" s="25">
        <v>0</v>
      </c>
      <c r="CR68" s="24">
        <v>0</v>
      </c>
    </row>
    <row r="69" spans="1:96" x14ac:dyDescent="0.25">
      <c r="A69" s="6" t="s">
        <v>231</v>
      </c>
      <c r="B69" s="8" t="s">
        <v>31</v>
      </c>
      <c r="C69" s="28">
        <v>330218</v>
      </c>
      <c r="D69" s="29" t="s">
        <v>139</v>
      </c>
      <c r="E69" s="29" t="s">
        <v>123</v>
      </c>
      <c r="F69" s="31" t="s">
        <v>140</v>
      </c>
      <c r="G69" s="24">
        <f t="shared" si="19"/>
        <v>5808537.3499999996</v>
      </c>
      <c r="H69" s="24">
        <f t="shared" si="29"/>
        <v>4518105.53</v>
      </c>
      <c r="I69" s="25">
        <f t="shared" si="35"/>
        <v>4114</v>
      </c>
      <c r="J69" s="24">
        <f t="shared" si="35"/>
        <v>2083562.81</v>
      </c>
      <c r="K69" s="25">
        <f t="shared" si="35"/>
        <v>621</v>
      </c>
      <c r="L69" s="24">
        <f t="shared" si="35"/>
        <v>397108.9</v>
      </c>
      <c r="M69" s="25">
        <f t="shared" si="35"/>
        <v>1696</v>
      </c>
      <c r="N69" s="24">
        <f t="shared" si="35"/>
        <v>2037433.82</v>
      </c>
      <c r="O69" s="25">
        <f t="shared" si="35"/>
        <v>23</v>
      </c>
      <c r="P69" s="24">
        <f t="shared" si="35"/>
        <v>229509.91</v>
      </c>
      <c r="Q69" s="25">
        <f t="shared" si="35"/>
        <v>79</v>
      </c>
      <c r="R69" s="24">
        <f t="shared" si="35"/>
        <v>1060921.9099999999</v>
      </c>
      <c r="S69" s="25">
        <f t="shared" si="35"/>
        <v>0</v>
      </c>
      <c r="T69" s="24">
        <f t="shared" si="35"/>
        <v>0</v>
      </c>
      <c r="U69" s="25">
        <f t="shared" si="35"/>
        <v>0</v>
      </c>
      <c r="V69" s="24">
        <f t="shared" si="35"/>
        <v>0</v>
      </c>
      <c r="W69" s="25">
        <f t="shared" si="35"/>
        <v>0</v>
      </c>
      <c r="X69" s="24">
        <f t="shared" si="34"/>
        <v>0</v>
      </c>
      <c r="Y69" s="24">
        <f t="shared" si="21"/>
        <v>1409880.36</v>
      </c>
      <c r="Z69" s="24">
        <f t="shared" si="22"/>
        <v>1166163.76</v>
      </c>
      <c r="AA69" s="25">
        <v>1234</v>
      </c>
      <c r="AB69" s="24">
        <v>520890.7</v>
      </c>
      <c r="AC69" s="25">
        <v>209</v>
      </c>
      <c r="AD69" s="24">
        <v>134135.64000000001</v>
      </c>
      <c r="AE69" s="25">
        <v>509</v>
      </c>
      <c r="AF69" s="24">
        <v>511137.42</v>
      </c>
      <c r="AG69" s="25">
        <v>7</v>
      </c>
      <c r="AH69" s="24">
        <v>68852.97</v>
      </c>
      <c r="AI69" s="25">
        <v>17</v>
      </c>
      <c r="AJ69" s="26">
        <v>174863.63</v>
      </c>
      <c r="AK69" s="25">
        <v>0</v>
      </c>
      <c r="AL69" s="24">
        <v>0</v>
      </c>
      <c r="AM69" s="25">
        <v>0</v>
      </c>
      <c r="AN69" s="26">
        <v>0</v>
      </c>
      <c r="AO69" s="25">
        <v>0</v>
      </c>
      <c r="AP69" s="24">
        <v>0</v>
      </c>
      <c r="AQ69" s="24">
        <f t="shared" si="23"/>
        <v>1402666.9</v>
      </c>
      <c r="AR69" s="24">
        <f t="shared" si="24"/>
        <v>1103605.4099999999</v>
      </c>
      <c r="AS69" s="25">
        <v>823</v>
      </c>
      <c r="AT69" s="24">
        <v>520890.7</v>
      </c>
      <c r="AU69" s="25">
        <v>118</v>
      </c>
      <c r="AV69" s="24">
        <v>75135.22</v>
      </c>
      <c r="AW69" s="25">
        <v>339</v>
      </c>
      <c r="AX69" s="24">
        <v>507579.49</v>
      </c>
      <c r="AY69" s="25">
        <v>5</v>
      </c>
      <c r="AZ69" s="24">
        <v>45901.98</v>
      </c>
      <c r="BA69" s="25">
        <v>18</v>
      </c>
      <c r="BB69" s="26">
        <v>253159.51</v>
      </c>
      <c r="BC69" s="25">
        <v>0</v>
      </c>
      <c r="BD69" s="24">
        <v>0</v>
      </c>
      <c r="BE69" s="25">
        <v>0</v>
      </c>
      <c r="BF69" s="26">
        <v>0</v>
      </c>
      <c r="BG69" s="25">
        <v>0</v>
      </c>
      <c r="BH69" s="24">
        <v>0</v>
      </c>
      <c r="BI69" s="24">
        <f t="shared" si="25"/>
        <v>1402666.9</v>
      </c>
      <c r="BJ69" s="24">
        <f t="shared" si="26"/>
        <v>1103605.4099999999</v>
      </c>
      <c r="BK69" s="25">
        <v>823</v>
      </c>
      <c r="BL69" s="24">
        <v>520890.7</v>
      </c>
      <c r="BM69" s="25">
        <v>118</v>
      </c>
      <c r="BN69" s="24">
        <v>75135.22</v>
      </c>
      <c r="BO69" s="25">
        <v>339</v>
      </c>
      <c r="BP69" s="24">
        <v>507579.49</v>
      </c>
      <c r="BQ69" s="25">
        <v>5</v>
      </c>
      <c r="BR69" s="24">
        <v>45901.98</v>
      </c>
      <c r="BS69" s="25">
        <v>18</v>
      </c>
      <c r="BT69" s="26">
        <v>253159.51</v>
      </c>
      <c r="BU69" s="25">
        <v>0</v>
      </c>
      <c r="BV69" s="24">
        <v>0</v>
      </c>
      <c r="BW69" s="25">
        <v>0</v>
      </c>
      <c r="BX69" s="26">
        <v>0</v>
      </c>
      <c r="BY69" s="25">
        <v>0</v>
      </c>
      <c r="BZ69" s="24">
        <v>0</v>
      </c>
      <c r="CA69" s="24">
        <f t="shared" si="27"/>
        <v>1593323.19</v>
      </c>
      <c r="CB69" s="24">
        <f t="shared" si="28"/>
        <v>1144730.95</v>
      </c>
      <c r="CC69" s="25">
        <v>1234</v>
      </c>
      <c r="CD69" s="24">
        <v>520890.71</v>
      </c>
      <c r="CE69" s="25">
        <v>176</v>
      </c>
      <c r="CF69" s="24">
        <v>112702.82</v>
      </c>
      <c r="CG69" s="25">
        <v>509</v>
      </c>
      <c r="CH69" s="24">
        <v>511137.42</v>
      </c>
      <c r="CI69" s="25">
        <v>6</v>
      </c>
      <c r="CJ69" s="24">
        <v>68852.98</v>
      </c>
      <c r="CK69" s="25">
        <v>26</v>
      </c>
      <c r="CL69" s="26">
        <v>379739.26</v>
      </c>
      <c r="CM69" s="25">
        <v>0</v>
      </c>
      <c r="CN69" s="24">
        <v>0</v>
      </c>
      <c r="CO69" s="25">
        <v>0</v>
      </c>
      <c r="CP69" s="26">
        <v>0</v>
      </c>
      <c r="CQ69" s="25">
        <v>0</v>
      </c>
      <c r="CR69" s="24">
        <v>0</v>
      </c>
    </row>
    <row r="70" spans="1:96" x14ac:dyDescent="0.25">
      <c r="A70" s="6" t="s">
        <v>232</v>
      </c>
      <c r="B70" s="8" t="s">
        <v>32</v>
      </c>
      <c r="C70" s="28">
        <v>330334</v>
      </c>
      <c r="D70" s="29" t="s">
        <v>139</v>
      </c>
      <c r="E70" s="29" t="s">
        <v>123</v>
      </c>
      <c r="F70" s="31" t="s">
        <v>140</v>
      </c>
      <c r="G70" s="24">
        <f t="shared" si="19"/>
        <v>2786540.47</v>
      </c>
      <c r="H70" s="24">
        <f t="shared" si="29"/>
        <v>2786540.47</v>
      </c>
      <c r="I70" s="25">
        <f t="shared" si="35"/>
        <v>1607</v>
      </c>
      <c r="J70" s="24">
        <f t="shared" si="35"/>
        <v>753151.34</v>
      </c>
      <c r="K70" s="25">
        <f t="shared" si="35"/>
        <v>350</v>
      </c>
      <c r="L70" s="24">
        <f t="shared" si="35"/>
        <v>200929.4</v>
      </c>
      <c r="M70" s="25">
        <f t="shared" si="35"/>
        <v>1664</v>
      </c>
      <c r="N70" s="24">
        <f t="shared" si="35"/>
        <v>1832459.73</v>
      </c>
      <c r="O70" s="25">
        <f t="shared" si="35"/>
        <v>0</v>
      </c>
      <c r="P70" s="24">
        <f t="shared" si="35"/>
        <v>0</v>
      </c>
      <c r="Q70" s="25">
        <f t="shared" si="35"/>
        <v>0</v>
      </c>
      <c r="R70" s="24">
        <f t="shared" si="35"/>
        <v>0</v>
      </c>
      <c r="S70" s="25">
        <f t="shared" si="35"/>
        <v>0</v>
      </c>
      <c r="T70" s="24">
        <f t="shared" si="35"/>
        <v>0</v>
      </c>
      <c r="U70" s="25">
        <f t="shared" si="35"/>
        <v>0</v>
      </c>
      <c r="V70" s="24">
        <f t="shared" si="35"/>
        <v>0</v>
      </c>
      <c r="W70" s="25">
        <f t="shared" si="35"/>
        <v>0</v>
      </c>
      <c r="X70" s="24">
        <f t="shared" si="34"/>
        <v>0</v>
      </c>
      <c r="Y70" s="24">
        <f t="shared" si="21"/>
        <v>835962.14</v>
      </c>
      <c r="Z70" s="24">
        <f t="shared" si="22"/>
        <v>835962.14</v>
      </c>
      <c r="AA70" s="25">
        <v>482</v>
      </c>
      <c r="AB70" s="24">
        <v>225945.4</v>
      </c>
      <c r="AC70" s="25">
        <v>105</v>
      </c>
      <c r="AD70" s="24">
        <v>60278.82</v>
      </c>
      <c r="AE70" s="25">
        <v>499</v>
      </c>
      <c r="AF70" s="24">
        <v>549737.92000000004</v>
      </c>
      <c r="AG70" s="25">
        <v>0</v>
      </c>
      <c r="AH70" s="24">
        <v>0</v>
      </c>
      <c r="AI70" s="25">
        <v>0</v>
      </c>
      <c r="AJ70" s="26">
        <v>0</v>
      </c>
      <c r="AK70" s="25">
        <v>0</v>
      </c>
      <c r="AL70" s="24">
        <v>0</v>
      </c>
      <c r="AM70" s="25">
        <v>0</v>
      </c>
      <c r="AN70" s="26">
        <v>0</v>
      </c>
      <c r="AO70" s="25">
        <v>0</v>
      </c>
      <c r="AP70" s="24">
        <v>0</v>
      </c>
      <c r="AQ70" s="24">
        <f t="shared" si="23"/>
        <v>557308.1</v>
      </c>
      <c r="AR70" s="24">
        <f t="shared" si="24"/>
        <v>557308.1</v>
      </c>
      <c r="AS70" s="25">
        <v>321</v>
      </c>
      <c r="AT70" s="24">
        <v>150630.26999999999</v>
      </c>
      <c r="AU70" s="25">
        <v>70</v>
      </c>
      <c r="AV70" s="24">
        <v>40185.879999999997</v>
      </c>
      <c r="AW70" s="25">
        <v>333</v>
      </c>
      <c r="AX70" s="24">
        <v>366491.95</v>
      </c>
      <c r="AY70" s="25">
        <v>0</v>
      </c>
      <c r="AZ70" s="24">
        <v>0</v>
      </c>
      <c r="BA70" s="25">
        <v>0</v>
      </c>
      <c r="BB70" s="26">
        <v>0</v>
      </c>
      <c r="BC70" s="25">
        <v>0</v>
      </c>
      <c r="BD70" s="24">
        <v>0</v>
      </c>
      <c r="BE70" s="25">
        <v>0</v>
      </c>
      <c r="BF70" s="26">
        <v>0</v>
      </c>
      <c r="BG70" s="25">
        <v>0</v>
      </c>
      <c r="BH70" s="24">
        <v>0</v>
      </c>
      <c r="BI70" s="24">
        <f t="shared" si="25"/>
        <v>557308.1</v>
      </c>
      <c r="BJ70" s="24">
        <f t="shared" si="26"/>
        <v>557308.1</v>
      </c>
      <c r="BK70" s="25">
        <v>321</v>
      </c>
      <c r="BL70" s="24">
        <v>150630.26999999999</v>
      </c>
      <c r="BM70" s="25">
        <v>70</v>
      </c>
      <c r="BN70" s="24">
        <v>40185.879999999997</v>
      </c>
      <c r="BO70" s="25">
        <v>333</v>
      </c>
      <c r="BP70" s="24">
        <v>366491.95</v>
      </c>
      <c r="BQ70" s="25">
        <v>0</v>
      </c>
      <c r="BR70" s="24">
        <v>0</v>
      </c>
      <c r="BS70" s="25">
        <v>0</v>
      </c>
      <c r="BT70" s="26">
        <v>0</v>
      </c>
      <c r="BU70" s="25">
        <v>0</v>
      </c>
      <c r="BV70" s="24">
        <v>0</v>
      </c>
      <c r="BW70" s="25">
        <v>0</v>
      </c>
      <c r="BX70" s="26">
        <v>0</v>
      </c>
      <c r="BY70" s="25">
        <v>0</v>
      </c>
      <c r="BZ70" s="24">
        <v>0</v>
      </c>
      <c r="CA70" s="24">
        <f t="shared" si="27"/>
        <v>835962.13</v>
      </c>
      <c r="CB70" s="24">
        <f t="shared" si="28"/>
        <v>835962.13</v>
      </c>
      <c r="CC70" s="25">
        <v>483</v>
      </c>
      <c r="CD70" s="24">
        <v>225945.4</v>
      </c>
      <c r="CE70" s="25">
        <v>105</v>
      </c>
      <c r="CF70" s="24">
        <v>60278.82</v>
      </c>
      <c r="CG70" s="25">
        <v>499</v>
      </c>
      <c r="CH70" s="24">
        <v>549737.91</v>
      </c>
      <c r="CI70" s="25">
        <v>0</v>
      </c>
      <c r="CJ70" s="24">
        <v>0</v>
      </c>
      <c r="CK70" s="25">
        <v>0</v>
      </c>
      <c r="CL70" s="26">
        <v>0</v>
      </c>
      <c r="CM70" s="25">
        <v>0</v>
      </c>
      <c r="CN70" s="24">
        <v>0</v>
      </c>
      <c r="CO70" s="25">
        <v>0</v>
      </c>
      <c r="CP70" s="26">
        <v>0</v>
      </c>
      <c r="CQ70" s="25">
        <v>0</v>
      </c>
      <c r="CR70" s="24">
        <v>0</v>
      </c>
    </row>
    <row r="71" spans="1:96" x14ac:dyDescent="0.25">
      <c r="A71" s="10" t="s">
        <v>233</v>
      </c>
      <c r="B71" s="8" t="s">
        <v>33</v>
      </c>
      <c r="C71" s="28">
        <v>330023</v>
      </c>
      <c r="D71" s="29" t="s">
        <v>139</v>
      </c>
      <c r="E71" s="29" t="s">
        <v>123</v>
      </c>
      <c r="F71" s="31" t="s">
        <v>140</v>
      </c>
      <c r="G71" s="24">
        <f t="shared" si="19"/>
        <v>4842970.2</v>
      </c>
      <c r="H71" s="24">
        <f t="shared" si="29"/>
        <v>0</v>
      </c>
      <c r="I71" s="25">
        <f t="shared" si="35"/>
        <v>0</v>
      </c>
      <c r="J71" s="24">
        <f t="shared" si="35"/>
        <v>0</v>
      </c>
      <c r="K71" s="25">
        <f t="shared" si="35"/>
        <v>0</v>
      </c>
      <c r="L71" s="24">
        <f t="shared" si="35"/>
        <v>0</v>
      </c>
      <c r="M71" s="25">
        <f t="shared" si="35"/>
        <v>0</v>
      </c>
      <c r="N71" s="24">
        <f t="shared" si="35"/>
        <v>0</v>
      </c>
      <c r="O71" s="25">
        <f t="shared" si="35"/>
        <v>0</v>
      </c>
      <c r="P71" s="24">
        <f t="shared" si="35"/>
        <v>0</v>
      </c>
      <c r="Q71" s="25">
        <f t="shared" si="35"/>
        <v>0</v>
      </c>
      <c r="R71" s="24">
        <f t="shared" si="35"/>
        <v>0</v>
      </c>
      <c r="S71" s="25">
        <f t="shared" si="35"/>
        <v>0</v>
      </c>
      <c r="T71" s="24">
        <f t="shared" si="35"/>
        <v>0</v>
      </c>
      <c r="U71" s="25">
        <f t="shared" si="35"/>
        <v>0</v>
      </c>
      <c r="V71" s="24">
        <f t="shared" si="35"/>
        <v>0</v>
      </c>
      <c r="W71" s="25">
        <f t="shared" si="35"/>
        <v>2125</v>
      </c>
      <c r="X71" s="24">
        <f t="shared" si="34"/>
        <v>4842970.2</v>
      </c>
      <c r="Y71" s="24">
        <f t="shared" si="21"/>
        <v>1222874.1599999999</v>
      </c>
      <c r="Z71" s="24">
        <f t="shared" si="22"/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6">
        <v>0</v>
      </c>
      <c r="AK71" s="25">
        <v>0</v>
      </c>
      <c r="AL71" s="24">
        <v>0</v>
      </c>
      <c r="AM71" s="25">
        <v>0</v>
      </c>
      <c r="AN71" s="26">
        <v>0</v>
      </c>
      <c r="AO71" s="25">
        <v>531</v>
      </c>
      <c r="AP71" s="24">
        <v>1222874.1599999999</v>
      </c>
      <c r="AQ71" s="24">
        <f t="shared" si="23"/>
        <v>1222874.1599999999</v>
      </c>
      <c r="AR71" s="24">
        <f t="shared" si="24"/>
        <v>0</v>
      </c>
      <c r="AS71" s="25">
        <v>0</v>
      </c>
      <c r="AT71" s="24">
        <v>0</v>
      </c>
      <c r="AU71" s="25">
        <v>0</v>
      </c>
      <c r="AV71" s="24">
        <v>0</v>
      </c>
      <c r="AW71" s="25">
        <v>0</v>
      </c>
      <c r="AX71" s="24">
        <v>0</v>
      </c>
      <c r="AY71" s="25">
        <v>0</v>
      </c>
      <c r="AZ71" s="24">
        <v>0</v>
      </c>
      <c r="BA71" s="25">
        <v>0</v>
      </c>
      <c r="BB71" s="26">
        <v>0</v>
      </c>
      <c r="BC71" s="25">
        <v>0</v>
      </c>
      <c r="BD71" s="24">
        <v>0</v>
      </c>
      <c r="BE71" s="25">
        <v>0</v>
      </c>
      <c r="BF71" s="26">
        <v>0</v>
      </c>
      <c r="BG71" s="25">
        <v>531</v>
      </c>
      <c r="BH71" s="24">
        <v>1222874.1599999999</v>
      </c>
      <c r="BI71" s="24">
        <f t="shared" si="25"/>
        <v>1222874.1599999999</v>
      </c>
      <c r="BJ71" s="24">
        <f t="shared" si="26"/>
        <v>0</v>
      </c>
      <c r="BK71" s="25">
        <v>0</v>
      </c>
      <c r="BL71" s="24">
        <v>0</v>
      </c>
      <c r="BM71" s="25">
        <v>0</v>
      </c>
      <c r="BN71" s="24">
        <v>0</v>
      </c>
      <c r="BO71" s="25">
        <v>0</v>
      </c>
      <c r="BP71" s="24">
        <v>0</v>
      </c>
      <c r="BQ71" s="25">
        <v>0</v>
      </c>
      <c r="BR71" s="24">
        <v>0</v>
      </c>
      <c r="BS71" s="25">
        <v>0</v>
      </c>
      <c r="BT71" s="26">
        <v>0</v>
      </c>
      <c r="BU71" s="25">
        <v>0</v>
      </c>
      <c r="BV71" s="24">
        <v>0</v>
      </c>
      <c r="BW71" s="25">
        <v>0</v>
      </c>
      <c r="BX71" s="26">
        <v>0</v>
      </c>
      <c r="BY71" s="25">
        <v>531</v>
      </c>
      <c r="BZ71" s="24">
        <v>1222874.1599999999</v>
      </c>
      <c r="CA71" s="24">
        <f t="shared" si="27"/>
        <v>1174347.72</v>
      </c>
      <c r="CB71" s="24">
        <f t="shared" si="28"/>
        <v>0</v>
      </c>
      <c r="CC71" s="25">
        <v>0</v>
      </c>
      <c r="CD71" s="24">
        <v>0</v>
      </c>
      <c r="CE71" s="25">
        <v>0</v>
      </c>
      <c r="CF71" s="24">
        <v>0</v>
      </c>
      <c r="CG71" s="25">
        <v>0</v>
      </c>
      <c r="CH71" s="24">
        <v>0</v>
      </c>
      <c r="CI71" s="25">
        <v>0</v>
      </c>
      <c r="CJ71" s="24">
        <v>0</v>
      </c>
      <c r="CK71" s="25">
        <v>0</v>
      </c>
      <c r="CL71" s="26">
        <v>0</v>
      </c>
      <c r="CM71" s="25">
        <v>0</v>
      </c>
      <c r="CN71" s="24">
        <v>0</v>
      </c>
      <c r="CO71" s="25">
        <v>0</v>
      </c>
      <c r="CP71" s="26">
        <v>0</v>
      </c>
      <c r="CQ71" s="25">
        <v>532</v>
      </c>
      <c r="CR71" s="24">
        <v>1174347.72</v>
      </c>
    </row>
    <row r="72" spans="1:96" x14ac:dyDescent="0.25">
      <c r="A72" s="6" t="s">
        <v>234</v>
      </c>
      <c r="B72" s="8" t="s">
        <v>34</v>
      </c>
      <c r="C72" s="28">
        <v>330025</v>
      </c>
      <c r="D72" s="29" t="s">
        <v>139</v>
      </c>
      <c r="E72" s="29" t="s">
        <v>123</v>
      </c>
      <c r="F72" s="31" t="s">
        <v>140</v>
      </c>
      <c r="G72" s="24">
        <f t="shared" si="19"/>
        <v>2560545.67</v>
      </c>
      <c r="H72" s="24">
        <f t="shared" si="29"/>
        <v>1281323.1399999999</v>
      </c>
      <c r="I72" s="25">
        <f t="shared" si="35"/>
        <v>550</v>
      </c>
      <c r="J72" s="24">
        <f t="shared" si="35"/>
        <v>686039.94</v>
      </c>
      <c r="K72" s="25">
        <f t="shared" si="35"/>
        <v>260</v>
      </c>
      <c r="L72" s="24">
        <f t="shared" si="35"/>
        <v>165141.39000000001</v>
      </c>
      <c r="M72" s="25">
        <f t="shared" si="35"/>
        <v>720</v>
      </c>
      <c r="N72" s="24">
        <f t="shared" si="35"/>
        <v>430141.81</v>
      </c>
      <c r="O72" s="25">
        <f t="shared" si="35"/>
        <v>60</v>
      </c>
      <c r="P72" s="24">
        <f t="shared" si="35"/>
        <v>555864.26</v>
      </c>
      <c r="Q72" s="25">
        <f t="shared" si="35"/>
        <v>5</v>
      </c>
      <c r="R72" s="24">
        <f t="shared" si="35"/>
        <v>80139.070000000007</v>
      </c>
      <c r="S72" s="25">
        <f t="shared" si="35"/>
        <v>0</v>
      </c>
      <c r="T72" s="24">
        <f t="shared" si="35"/>
        <v>0</v>
      </c>
      <c r="U72" s="25">
        <f t="shared" si="35"/>
        <v>0</v>
      </c>
      <c r="V72" s="24">
        <f t="shared" si="35"/>
        <v>0</v>
      </c>
      <c r="W72" s="25">
        <f t="shared" si="35"/>
        <v>150</v>
      </c>
      <c r="X72" s="24">
        <f t="shared" si="34"/>
        <v>643219.19999999995</v>
      </c>
      <c r="Y72" s="24">
        <f t="shared" si="21"/>
        <v>686888.74</v>
      </c>
      <c r="Z72" s="24">
        <f t="shared" si="22"/>
        <v>335282.94</v>
      </c>
      <c r="AA72" s="25">
        <v>165</v>
      </c>
      <c r="AB72" s="24">
        <v>173437.52</v>
      </c>
      <c r="AC72" s="25">
        <v>78</v>
      </c>
      <c r="AD72" s="24">
        <v>49542.42</v>
      </c>
      <c r="AE72" s="25">
        <v>216</v>
      </c>
      <c r="AF72" s="24">
        <v>112303</v>
      </c>
      <c r="AG72" s="25">
        <v>18</v>
      </c>
      <c r="AH72" s="24">
        <v>166759.28</v>
      </c>
      <c r="AI72" s="25">
        <v>2</v>
      </c>
      <c r="AJ72" s="26">
        <v>24041.72</v>
      </c>
      <c r="AK72" s="25">
        <v>0</v>
      </c>
      <c r="AL72" s="24">
        <v>0</v>
      </c>
      <c r="AM72" s="25">
        <v>0</v>
      </c>
      <c r="AN72" s="26">
        <v>0</v>
      </c>
      <c r="AO72" s="25">
        <v>38</v>
      </c>
      <c r="AP72" s="24">
        <v>160804.79999999999</v>
      </c>
      <c r="AQ72" s="24">
        <f t="shared" si="23"/>
        <v>593384.1</v>
      </c>
      <c r="AR72" s="24">
        <f t="shared" si="24"/>
        <v>305378.64</v>
      </c>
      <c r="AS72" s="25">
        <v>110</v>
      </c>
      <c r="AT72" s="24">
        <v>169582.45</v>
      </c>
      <c r="AU72" s="25">
        <v>52</v>
      </c>
      <c r="AV72" s="24">
        <v>33028.28</v>
      </c>
      <c r="AW72" s="25">
        <v>144</v>
      </c>
      <c r="AX72" s="24">
        <v>102767.91</v>
      </c>
      <c r="AY72" s="25">
        <v>12</v>
      </c>
      <c r="AZ72" s="24">
        <v>111172.85</v>
      </c>
      <c r="BA72" s="25">
        <v>1</v>
      </c>
      <c r="BB72" s="26">
        <v>16027.81</v>
      </c>
      <c r="BC72" s="25">
        <v>0</v>
      </c>
      <c r="BD72" s="24">
        <v>0</v>
      </c>
      <c r="BE72" s="25">
        <v>0</v>
      </c>
      <c r="BF72" s="26">
        <v>0</v>
      </c>
      <c r="BG72" s="25">
        <v>38</v>
      </c>
      <c r="BH72" s="24">
        <v>160804.79999999999</v>
      </c>
      <c r="BI72" s="24">
        <f t="shared" si="25"/>
        <v>593384.1</v>
      </c>
      <c r="BJ72" s="24">
        <f t="shared" si="26"/>
        <v>305378.64</v>
      </c>
      <c r="BK72" s="25">
        <v>110</v>
      </c>
      <c r="BL72" s="24">
        <v>169582.45</v>
      </c>
      <c r="BM72" s="25">
        <v>52</v>
      </c>
      <c r="BN72" s="24">
        <v>33028.28</v>
      </c>
      <c r="BO72" s="25">
        <v>144</v>
      </c>
      <c r="BP72" s="24">
        <v>102767.91</v>
      </c>
      <c r="BQ72" s="25">
        <v>12</v>
      </c>
      <c r="BR72" s="24">
        <v>111172.85</v>
      </c>
      <c r="BS72" s="25">
        <v>1</v>
      </c>
      <c r="BT72" s="26">
        <v>16027.81</v>
      </c>
      <c r="BU72" s="25">
        <v>0</v>
      </c>
      <c r="BV72" s="24">
        <v>0</v>
      </c>
      <c r="BW72" s="25">
        <v>0</v>
      </c>
      <c r="BX72" s="26">
        <v>0</v>
      </c>
      <c r="BY72" s="25">
        <v>37</v>
      </c>
      <c r="BZ72" s="24">
        <v>160804.79999999999</v>
      </c>
      <c r="CA72" s="24">
        <f t="shared" si="27"/>
        <v>686888.73</v>
      </c>
      <c r="CB72" s="24">
        <f t="shared" si="28"/>
        <v>335282.92</v>
      </c>
      <c r="CC72" s="25">
        <v>165</v>
      </c>
      <c r="CD72" s="24">
        <v>173437.52</v>
      </c>
      <c r="CE72" s="25">
        <v>78</v>
      </c>
      <c r="CF72" s="24">
        <v>49542.41</v>
      </c>
      <c r="CG72" s="25">
        <v>216</v>
      </c>
      <c r="CH72" s="92">
        <v>112302.99</v>
      </c>
      <c r="CI72" s="25">
        <v>18</v>
      </c>
      <c r="CJ72" s="24">
        <v>166759.28</v>
      </c>
      <c r="CK72" s="25">
        <v>1</v>
      </c>
      <c r="CL72" s="26">
        <v>24041.73</v>
      </c>
      <c r="CM72" s="25">
        <v>0</v>
      </c>
      <c r="CN72" s="24">
        <v>0</v>
      </c>
      <c r="CO72" s="25">
        <v>0</v>
      </c>
      <c r="CP72" s="26">
        <v>0</v>
      </c>
      <c r="CQ72" s="25">
        <v>37</v>
      </c>
      <c r="CR72" s="24">
        <v>160804.79999999999</v>
      </c>
    </row>
    <row r="73" spans="1:96" x14ac:dyDescent="0.25">
      <c r="A73" s="10" t="s">
        <v>235</v>
      </c>
      <c r="B73" s="8" t="s">
        <v>35</v>
      </c>
      <c r="C73" s="28">
        <v>330031</v>
      </c>
      <c r="D73" s="29" t="s">
        <v>139</v>
      </c>
      <c r="E73" s="29" t="s">
        <v>123</v>
      </c>
      <c r="F73" s="31" t="s">
        <v>140</v>
      </c>
      <c r="G73" s="24">
        <f t="shared" si="19"/>
        <v>4871830.49</v>
      </c>
      <c r="H73" s="24">
        <f t="shared" si="29"/>
        <v>2850452.25</v>
      </c>
      <c r="I73" s="25">
        <f t="shared" si="35"/>
        <v>1396</v>
      </c>
      <c r="J73" s="24">
        <f t="shared" si="35"/>
        <v>1506186.46</v>
      </c>
      <c r="K73" s="25">
        <f t="shared" si="35"/>
        <v>652</v>
      </c>
      <c r="L73" s="24">
        <f t="shared" si="35"/>
        <v>404328.47</v>
      </c>
      <c r="M73" s="25">
        <f t="shared" si="35"/>
        <v>879</v>
      </c>
      <c r="N73" s="24">
        <f t="shared" si="35"/>
        <v>939937.32</v>
      </c>
      <c r="O73" s="25">
        <f t="shared" si="35"/>
        <v>101</v>
      </c>
      <c r="P73" s="24">
        <f t="shared" si="35"/>
        <v>937859.71</v>
      </c>
      <c r="Q73" s="25">
        <f t="shared" si="35"/>
        <v>12</v>
      </c>
      <c r="R73" s="24">
        <f t="shared" si="35"/>
        <v>231909.73</v>
      </c>
      <c r="S73" s="25">
        <f t="shared" si="35"/>
        <v>0</v>
      </c>
      <c r="T73" s="24">
        <f t="shared" si="35"/>
        <v>0</v>
      </c>
      <c r="U73" s="25">
        <f t="shared" si="35"/>
        <v>0</v>
      </c>
      <c r="V73" s="24">
        <f t="shared" si="35"/>
        <v>0</v>
      </c>
      <c r="W73" s="25">
        <f t="shared" si="35"/>
        <v>350</v>
      </c>
      <c r="X73" s="24">
        <f t="shared" si="34"/>
        <v>851608.8</v>
      </c>
      <c r="Y73" s="24">
        <f t="shared" si="21"/>
        <v>1312980.8400000001</v>
      </c>
      <c r="Z73" s="24">
        <f t="shared" si="22"/>
        <v>749147.81</v>
      </c>
      <c r="AA73" s="25">
        <v>419</v>
      </c>
      <c r="AB73" s="24">
        <v>379663.37</v>
      </c>
      <c r="AC73" s="25">
        <v>196</v>
      </c>
      <c r="AD73" s="24">
        <v>121298.54</v>
      </c>
      <c r="AE73" s="25">
        <v>264</v>
      </c>
      <c r="AF73" s="24">
        <v>248185.9</v>
      </c>
      <c r="AG73" s="25">
        <v>30</v>
      </c>
      <c r="AH73" s="24">
        <v>281357.90999999997</v>
      </c>
      <c r="AI73" s="25">
        <v>4</v>
      </c>
      <c r="AJ73" s="26">
        <v>69572.92</v>
      </c>
      <c r="AK73" s="25">
        <v>0</v>
      </c>
      <c r="AL73" s="24">
        <v>0</v>
      </c>
      <c r="AM73" s="25">
        <v>0</v>
      </c>
      <c r="AN73" s="26">
        <v>0</v>
      </c>
      <c r="AO73" s="25">
        <v>88</v>
      </c>
      <c r="AP73" s="24">
        <v>212902.2</v>
      </c>
      <c r="AQ73" s="24">
        <f t="shared" si="23"/>
        <v>1122934.3999999999</v>
      </c>
      <c r="AR73" s="24">
        <f t="shared" si="24"/>
        <v>676078.31</v>
      </c>
      <c r="AS73" s="25">
        <v>279</v>
      </c>
      <c r="AT73" s="24">
        <v>373429.86</v>
      </c>
      <c r="AU73" s="25">
        <v>130</v>
      </c>
      <c r="AV73" s="24">
        <v>80865.69</v>
      </c>
      <c r="AW73" s="25">
        <v>176</v>
      </c>
      <c r="AX73" s="24">
        <v>221782.76</v>
      </c>
      <c r="AY73" s="25">
        <v>20</v>
      </c>
      <c r="AZ73" s="24">
        <v>187571.94</v>
      </c>
      <c r="BA73" s="25">
        <v>2</v>
      </c>
      <c r="BB73" s="26">
        <v>46381.95</v>
      </c>
      <c r="BC73" s="25">
        <v>0</v>
      </c>
      <c r="BD73" s="24">
        <v>0</v>
      </c>
      <c r="BE73" s="25">
        <v>0</v>
      </c>
      <c r="BF73" s="26">
        <v>0</v>
      </c>
      <c r="BG73" s="25">
        <v>88</v>
      </c>
      <c r="BH73" s="24">
        <v>212902.2</v>
      </c>
      <c r="BI73" s="24">
        <f t="shared" si="25"/>
        <v>1122934.3999999999</v>
      </c>
      <c r="BJ73" s="24">
        <f t="shared" si="26"/>
        <v>676078.31</v>
      </c>
      <c r="BK73" s="25">
        <v>279</v>
      </c>
      <c r="BL73" s="24">
        <v>373429.86</v>
      </c>
      <c r="BM73" s="25">
        <v>130</v>
      </c>
      <c r="BN73" s="24">
        <v>80865.69</v>
      </c>
      <c r="BO73" s="25">
        <v>176</v>
      </c>
      <c r="BP73" s="24">
        <v>221782.76</v>
      </c>
      <c r="BQ73" s="25">
        <v>20</v>
      </c>
      <c r="BR73" s="24">
        <v>187571.94</v>
      </c>
      <c r="BS73" s="25">
        <v>2</v>
      </c>
      <c r="BT73" s="26">
        <v>46381.95</v>
      </c>
      <c r="BU73" s="25">
        <v>0</v>
      </c>
      <c r="BV73" s="24">
        <v>0</v>
      </c>
      <c r="BW73" s="25">
        <v>0</v>
      </c>
      <c r="BX73" s="26">
        <v>0</v>
      </c>
      <c r="BY73" s="25">
        <v>87</v>
      </c>
      <c r="BZ73" s="24">
        <v>212902.2</v>
      </c>
      <c r="CA73" s="24">
        <f t="shared" si="27"/>
        <v>1312980.8500000001</v>
      </c>
      <c r="CB73" s="24">
        <f t="shared" si="28"/>
        <v>749147.82</v>
      </c>
      <c r="CC73" s="25">
        <v>419</v>
      </c>
      <c r="CD73" s="24">
        <v>379663.37</v>
      </c>
      <c r="CE73" s="25">
        <v>196</v>
      </c>
      <c r="CF73" s="24">
        <v>121298.55</v>
      </c>
      <c r="CG73" s="25">
        <v>263</v>
      </c>
      <c r="CH73" s="24">
        <v>248185.9</v>
      </c>
      <c r="CI73" s="25">
        <v>31</v>
      </c>
      <c r="CJ73" s="24">
        <v>281357.92</v>
      </c>
      <c r="CK73" s="25">
        <v>4</v>
      </c>
      <c r="CL73" s="26">
        <v>69572.91</v>
      </c>
      <c r="CM73" s="25">
        <v>0</v>
      </c>
      <c r="CN73" s="24">
        <v>0</v>
      </c>
      <c r="CO73" s="25">
        <v>0</v>
      </c>
      <c r="CP73" s="26">
        <v>0</v>
      </c>
      <c r="CQ73" s="25">
        <v>87</v>
      </c>
      <c r="CR73" s="24">
        <v>212902.2</v>
      </c>
    </row>
    <row r="74" spans="1:96" x14ac:dyDescent="0.25">
      <c r="A74" s="6" t="s">
        <v>236</v>
      </c>
      <c r="B74" s="11" t="s">
        <v>36</v>
      </c>
      <c r="C74" s="28">
        <v>330026</v>
      </c>
      <c r="D74" s="29" t="s">
        <v>139</v>
      </c>
      <c r="E74" s="29" t="s">
        <v>123</v>
      </c>
      <c r="F74" s="31" t="s">
        <v>140</v>
      </c>
      <c r="G74" s="24">
        <f t="shared" si="19"/>
        <v>4990986.47</v>
      </c>
      <c r="H74" s="24">
        <f t="shared" si="29"/>
        <v>3198195.45</v>
      </c>
      <c r="I74" s="25">
        <f t="shared" ref="I74:W90" si="37">AA74+AS74+BK74+CC74</f>
        <v>2439</v>
      </c>
      <c r="J74" s="24">
        <f t="shared" si="37"/>
        <v>2013704.5</v>
      </c>
      <c r="K74" s="25">
        <f t="shared" si="37"/>
        <v>426</v>
      </c>
      <c r="L74" s="24">
        <f t="shared" si="37"/>
        <v>233394.58</v>
      </c>
      <c r="M74" s="25">
        <f t="shared" si="37"/>
        <v>594</v>
      </c>
      <c r="N74" s="24">
        <f t="shared" si="37"/>
        <v>951096.37</v>
      </c>
      <c r="O74" s="25">
        <f t="shared" si="37"/>
        <v>108</v>
      </c>
      <c r="P74" s="24">
        <f t="shared" si="37"/>
        <v>1011096.73</v>
      </c>
      <c r="Q74" s="25">
        <f t="shared" si="37"/>
        <v>7</v>
      </c>
      <c r="R74" s="24">
        <f t="shared" si="37"/>
        <v>143989.21</v>
      </c>
      <c r="S74" s="25">
        <f t="shared" si="37"/>
        <v>0</v>
      </c>
      <c r="T74" s="24">
        <f t="shared" si="37"/>
        <v>0</v>
      </c>
      <c r="U74" s="25">
        <f t="shared" si="37"/>
        <v>0</v>
      </c>
      <c r="V74" s="24">
        <f t="shared" si="37"/>
        <v>0</v>
      </c>
      <c r="W74" s="25">
        <f t="shared" si="37"/>
        <v>373</v>
      </c>
      <c r="X74" s="24">
        <f t="shared" si="34"/>
        <v>637705.07999999996</v>
      </c>
      <c r="Y74" s="24">
        <f t="shared" si="21"/>
        <v>1329011.18</v>
      </c>
      <c r="Z74" s="24">
        <f t="shared" si="22"/>
        <v>823059.13</v>
      </c>
      <c r="AA74" s="25">
        <v>732</v>
      </c>
      <c r="AB74" s="24">
        <v>512621.4</v>
      </c>
      <c r="AC74" s="25">
        <v>128</v>
      </c>
      <c r="AD74" s="24">
        <v>70018.37</v>
      </c>
      <c r="AE74" s="25">
        <v>178</v>
      </c>
      <c r="AF74" s="24">
        <v>240419.36</v>
      </c>
      <c r="AG74" s="25">
        <v>32</v>
      </c>
      <c r="AH74" s="24">
        <v>303329.02</v>
      </c>
      <c r="AI74" s="25">
        <v>2</v>
      </c>
      <c r="AJ74" s="26">
        <v>43196.76</v>
      </c>
      <c r="AK74" s="25">
        <v>0</v>
      </c>
      <c r="AL74" s="24">
        <v>0</v>
      </c>
      <c r="AM74" s="25">
        <v>0</v>
      </c>
      <c r="AN74" s="26">
        <v>0</v>
      </c>
      <c r="AO74" s="25">
        <v>94</v>
      </c>
      <c r="AP74" s="24">
        <v>159426.26999999999</v>
      </c>
      <c r="AQ74" s="24">
        <f t="shared" si="23"/>
        <v>1166482.06</v>
      </c>
      <c r="AR74" s="24">
        <f t="shared" si="24"/>
        <v>776038.6</v>
      </c>
      <c r="AS74" s="25">
        <v>488</v>
      </c>
      <c r="AT74" s="24">
        <v>494230.85</v>
      </c>
      <c r="AU74" s="25">
        <v>85</v>
      </c>
      <c r="AV74" s="24">
        <v>46678.92</v>
      </c>
      <c r="AW74" s="25">
        <v>119</v>
      </c>
      <c r="AX74" s="24">
        <v>235128.83</v>
      </c>
      <c r="AY74" s="25">
        <v>22</v>
      </c>
      <c r="AZ74" s="24">
        <v>202219.35</v>
      </c>
      <c r="BA74" s="25">
        <v>1</v>
      </c>
      <c r="BB74" s="26">
        <v>28797.84</v>
      </c>
      <c r="BC74" s="25">
        <v>0</v>
      </c>
      <c r="BD74" s="24">
        <v>0</v>
      </c>
      <c r="BE74" s="25">
        <v>0</v>
      </c>
      <c r="BF74" s="26">
        <v>0</v>
      </c>
      <c r="BG74" s="25">
        <v>93</v>
      </c>
      <c r="BH74" s="24">
        <v>159426.26999999999</v>
      </c>
      <c r="BI74" s="24">
        <f t="shared" si="25"/>
        <v>1166482.06</v>
      </c>
      <c r="BJ74" s="24">
        <f t="shared" si="26"/>
        <v>776038.6</v>
      </c>
      <c r="BK74" s="25">
        <v>488</v>
      </c>
      <c r="BL74" s="24">
        <v>494230.85</v>
      </c>
      <c r="BM74" s="25">
        <v>85</v>
      </c>
      <c r="BN74" s="24">
        <v>46678.92</v>
      </c>
      <c r="BO74" s="25">
        <v>119</v>
      </c>
      <c r="BP74" s="24">
        <v>235128.83</v>
      </c>
      <c r="BQ74" s="25">
        <v>22</v>
      </c>
      <c r="BR74" s="24">
        <v>202219.35</v>
      </c>
      <c r="BS74" s="25">
        <v>1</v>
      </c>
      <c r="BT74" s="26">
        <v>28797.84</v>
      </c>
      <c r="BU74" s="25">
        <v>0</v>
      </c>
      <c r="BV74" s="24">
        <v>0</v>
      </c>
      <c r="BW74" s="25">
        <v>0</v>
      </c>
      <c r="BX74" s="26">
        <v>0</v>
      </c>
      <c r="BY74" s="25">
        <v>93</v>
      </c>
      <c r="BZ74" s="24">
        <v>159426.26999999999</v>
      </c>
      <c r="CA74" s="24">
        <f t="shared" si="27"/>
        <v>1329011.17</v>
      </c>
      <c r="CB74" s="24">
        <f t="shared" si="28"/>
        <v>823059.12</v>
      </c>
      <c r="CC74" s="25">
        <v>731</v>
      </c>
      <c r="CD74" s="24">
        <v>512621.4</v>
      </c>
      <c r="CE74" s="25">
        <v>128</v>
      </c>
      <c r="CF74" s="24">
        <v>70018.37</v>
      </c>
      <c r="CG74" s="25">
        <v>178</v>
      </c>
      <c r="CH74" s="24">
        <v>240419.35</v>
      </c>
      <c r="CI74" s="25">
        <v>32</v>
      </c>
      <c r="CJ74" s="24">
        <v>303329.01</v>
      </c>
      <c r="CK74" s="25">
        <v>3</v>
      </c>
      <c r="CL74" s="26">
        <v>43196.77</v>
      </c>
      <c r="CM74" s="25">
        <v>0</v>
      </c>
      <c r="CN74" s="24">
        <v>0</v>
      </c>
      <c r="CO74" s="25">
        <v>0</v>
      </c>
      <c r="CP74" s="26">
        <v>0</v>
      </c>
      <c r="CQ74" s="25">
        <v>93</v>
      </c>
      <c r="CR74" s="24">
        <v>159426.26999999999</v>
      </c>
    </row>
    <row r="75" spans="1:96" x14ac:dyDescent="0.25">
      <c r="A75" s="10" t="s">
        <v>237</v>
      </c>
      <c r="B75" s="11" t="s">
        <v>37</v>
      </c>
      <c r="C75" s="28">
        <v>330365</v>
      </c>
      <c r="D75" s="29" t="s">
        <v>139</v>
      </c>
      <c r="E75" s="29" t="s">
        <v>135</v>
      </c>
      <c r="F75" s="31" t="s">
        <v>140</v>
      </c>
      <c r="G75" s="24">
        <f t="shared" ref="G75:G138" si="38">H75+P75+R75+X75</f>
        <v>1369993.06</v>
      </c>
      <c r="H75" s="24">
        <f t="shared" ref="H75:H138" si="39">J75+L75+N75</f>
        <v>884823.14</v>
      </c>
      <c r="I75" s="25">
        <f t="shared" si="37"/>
        <v>374</v>
      </c>
      <c r="J75" s="24">
        <f t="shared" si="37"/>
        <v>387510.08</v>
      </c>
      <c r="K75" s="25">
        <f t="shared" si="37"/>
        <v>196</v>
      </c>
      <c r="L75" s="24">
        <f t="shared" si="37"/>
        <v>124999.46</v>
      </c>
      <c r="M75" s="25">
        <f t="shared" si="37"/>
        <v>238</v>
      </c>
      <c r="N75" s="24">
        <f t="shared" si="37"/>
        <v>372313.59999999998</v>
      </c>
      <c r="O75" s="25">
        <f t="shared" si="37"/>
        <v>7</v>
      </c>
      <c r="P75" s="24">
        <f t="shared" si="37"/>
        <v>64623.44</v>
      </c>
      <c r="Q75" s="25">
        <f t="shared" si="37"/>
        <v>0</v>
      </c>
      <c r="R75" s="24">
        <f t="shared" si="37"/>
        <v>0</v>
      </c>
      <c r="S75" s="25">
        <f t="shared" si="37"/>
        <v>0</v>
      </c>
      <c r="T75" s="24">
        <f t="shared" si="37"/>
        <v>0</v>
      </c>
      <c r="U75" s="25">
        <f t="shared" si="37"/>
        <v>0</v>
      </c>
      <c r="V75" s="24">
        <f t="shared" si="37"/>
        <v>0</v>
      </c>
      <c r="W75" s="25">
        <f t="shared" si="37"/>
        <v>90</v>
      </c>
      <c r="X75" s="24">
        <f t="shared" si="34"/>
        <v>420546.48</v>
      </c>
      <c r="Y75" s="24">
        <f t="shared" ref="Y75:Y138" si="40">Z75+AH75+AJ75+AP75</f>
        <v>351979.41</v>
      </c>
      <c r="Z75" s="24">
        <f t="shared" ref="Z75:Z138" si="41">AB75+AD75+AF75</f>
        <v>227455.76</v>
      </c>
      <c r="AA75" s="25">
        <v>112</v>
      </c>
      <c r="AB75" s="24">
        <v>96877.52</v>
      </c>
      <c r="AC75" s="25">
        <v>59</v>
      </c>
      <c r="AD75" s="24">
        <v>37499.839999999997</v>
      </c>
      <c r="AE75" s="25">
        <v>71</v>
      </c>
      <c r="AF75" s="24">
        <v>93078.399999999994</v>
      </c>
      <c r="AG75" s="25">
        <v>2</v>
      </c>
      <c r="AH75" s="24">
        <v>19387.03</v>
      </c>
      <c r="AI75" s="25">
        <v>0</v>
      </c>
      <c r="AJ75" s="26">
        <v>0</v>
      </c>
      <c r="AK75" s="25">
        <v>0</v>
      </c>
      <c r="AL75" s="24">
        <v>0</v>
      </c>
      <c r="AM75" s="25">
        <v>0</v>
      </c>
      <c r="AN75" s="26">
        <v>0</v>
      </c>
      <c r="AO75" s="25">
        <v>23</v>
      </c>
      <c r="AP75" s="24">
        <v>105136.62</v>
      </c>
      <c r="AQ75" s="24">
        <f t="shared" ref="AQ75:AQ138" si="42">AR75+AZ75+BB75+BH75</f>
        <v>333017.12</v>
      </c>
      <c r="AR75" s="24">
        <f t="shared" ref="AR75:AR138" si="43">AT75+AV75+AX75</f>
        <v>214955.81</v>
      </c>
      <c r="AS75" s="25">
        <v>75</v>
      </c>
      <c r="AT75" s="24">
        <v>96877.52</v>
      </c>
      <c r="AU75" s="25">
        <v>39</v>
      </c>
      <c r="AV75" s="24">
        <v>24999.89</v>
      </c>
      <c r="AW75" s="25">
        <v>48</v>
      </c>
      <c r="AX75" s="24">
        <v>93078.399999999994</v>
      </c>
      <c r="AY75" s="25">
        <v>1</v>
      </c>
      <c r="AZ75" s="24">
        <v>12924.69</v>
      </c>
      <c r="BA75" s="25">
        <v>0</v>
      </c>
      <c r="BB75" s="26">
        <v>0</v>
      </c>
      <c r="BC75" s="25">
        <v>0</v>
      </c>
      <c r="BD75" s="24">
        <v>0</v>
      </c>
      <c r="BE75" s="25">
        <v>0</v>
      </c>
      <c r="BF75" s="26">
        <v>0</v>
      </c>
      <c r="BG75" s="25">
        <v>23</v>
      </c>
      <c r="BH75" s="24">
        <v>105136.62</v>
      </c>
      <c r="BI75" s="24">
        <f t="shared" ref="BI75:BI138" si="44">BJ75+BR75+BT75+BZ75</f>
        <v>333017.12</v>
      </c>
      <c r="BJ75" s="24">
        <f t="shared" ref="BJ75:BJ138" si="45">BL75+BN75+BP75</f>
        <v>214955.81</v>
      </c>
      <c r="BK75" s="25">
        <v>75</v>
      </c>
      <c r="BL75" s="24">
        <v>96877.52</v>
      </c>
      <c r="BM75" s="25">
        <v>39</v>
      </c>
      <c r="BN75" s="24">
        <v>24999.89</v>
      </c>
      <c r="BO75" s="25">
        <v>48</v>
      </c>
      <c r="BP75" s="24">
        <v>93078.399999999994</v>
      </c>
      <c r="BQ75" s="25">
        <v>1</v>
      </c>
      <c r="BR75" s="24">
        <v>12924.69</v>
      </c>
      <c r="BS75" s="25">
        <v>0</v>
      </c>
      <c r="BT75" s="26">
        <v>0</v>
      </c>
      <c r="BU75" s="25">
        <v>0</v>
      </c>
      <c r="BV75" s="24">
        <v>0</v>
      </c>
      <c r="BW75" s="25">
        <v>0</v>
      </c>
      <c r="BX75" s="26">
        <v>0</v>
      </c>
      <c r="BY75" s="25">
        <v>22</v>
      </c>
      <c r="BZ75" s="24">
        <v>105136.62</v>
      </c>
      <c r="CA75" s="24">
        <f t="shared" ref="CA75:CA138" si="46">CB75+CJ75+CL75+CR75</f>
        <v>351979.41</v>
      </c>
      <c r="CB75" s="24">
        <f t="shared" ref="CB75:CB138" si="47">CD75+CF75+CH75</f>
        <v>227455.76</v>
      </c>
      <c r="CC75" s="25">
        <v>112</v>
      </c>
      <c r="CD75" s="24">
        <v>96877.52</v>
      </c>
      <c r="CE75" s="25">
        <v>59</v>
      </c>
      <c r="CF75" s="24">
        <v>37499.839999999997</v>
      </c>
      <c r="CG75" s="25">
        <v>71</v>
      </c>
      <c r="CH75" s="24">
        <v>93078.399999999994</v>
      </c>
      <c r="CI75" s="25">
        <v>3</v>
      </c>
      <c r="CJ75" s="24">
        <v>19387.03</v>
      </c>
      <c r="CK75" s="25">
        <v>0</v>
      </c>
      <c r="CL75" s="26">
        <v>0</v>
      </c>
      <c r="CM75" s="25">
        <v>0</v>
      </c>
      <c r="CN75" s="24">
        <v>0</v>
      </c>
      <c r="CO75" s="25">
        <v>0</v>
      </c>
      <c r="CP75" s="26">
        <v>0</v>
      </c>
      <c r="CQ75" s="25">
        <v>22</v>
      </c>
      <c r="CR75" s="24">
        <v>105136.62</v>
      </c>
    </row>
    <row r="76" spans="1:96" x14ac:dyDescent="0.25">
      <c r="A76" s="6" t="s">
        <v>238</v>
      </c>
      <c r="B76" s="8" t="s">
        <v>38</v>
      </c>
      <c r="C76" s="28" t="s">
        <v>141</v>
      </c>
      <c r="D76" s="29" t="s">
        <v>139</v>
      </c>
      <c r="E76" s="29" t="s">
        <v>129</v>
      </c>
      <c r="F76" s="31" t="s">
        <v>140</v>
      </c>
      <c r="G76" s="24">
        <f t="shared" si="38"/>
        <v>3862733.7</v>
      </c>
      <c r="H76" s="24">
        <f t="shared" si="39"/>
        <v>1462319.64</v>
      </c>
      <c r="I76" s="25">
        <f t="shared" si="37"/>
        <v>1608</v>
      </c>
      <c r="J76" s="24">
        <f t="shared" si="37"/>
        <v>573009.29</v>
      </c>
      <c r="K76" s="25">
        <f t="shared" si="37"/>
        <v>61</v>
      </c>
      <c r="L76" s="24">
        <f t="shared" si="37"/>
        <v>39024.49</v>
      </c>
      <c r="M76" s="25">
        <f t="shared" si="37"/>
        <v>330</v>
      </c>
      <c r="N76" s="24">
        <f t="shared" si="37"/>
        <v>850285.86</v>
      </c>
      <c r="O76" s="25">
        <f t="shared" si="37"/>
        <v>101</v>
      </c>
      <c r="P76" s="24">
        <f t="shared" si="37"/>
        <v>1583206.52</v>
      </c>
      <c r="Q76" s="25">
        <f t="shared" si="37"/>
        <v>31</v>
      </c>
      <c r="R76" s="24">
        <f t="shared" si="37"/>
        <v>817207.54</v>
      </c>
      <c r="S76" s="25">
        <f t="shared" si="37"/>
        <v>0</v>
      </c>
      <c r="T76" s="24">
        <f t="shared" si="37"/>
        <v>0</v>
      </c>
      <c r="U76" s="25">
        <f t="shared" si="37"/>
        <v>0</v>
      </c>
      <c r="V76" s="24">
        <f t="shared" si="37"/>
        <v>0</v>
      </c>
      <c r="W76" s="25">
        <f t="shared" si="37"/>
        <v>0</v>
      </c>
      <c r="X76" s="24">
        <f t="shared" si="34"/>
        <v>0</v>
      </c>
      <c r="Y76" s="24">
        <f t="shared" si="40"/>
        <v>1314615.6499999999</v>
      </c>
      <c r="Z76" s="24">
        <f t="shared" si="41"/>
        <v>384491.43</v>
      </c>
      <c r="AA76" s="25">
        <v>482</v>
      </c>
      <c r="AB76" s="24">
        <v>144258.51</v>
      </c>
      <c r="AC76" s="25">
        <v>18</v>
      </c>
      <c r="AD76" s="24">
        <v>11707.35</v>
      </c>
      <c r="AE76" s="25">
        <v>99</v>
      </c>
      <c r="AF76" s="24">
        <v>228525.57</v>
      </c>
      <c r="AG76" s="25">
        <f>26+16</f>
        <v>42</v>
      </c>
      <c r="AH76" s="24">
        <f>399961.96+250000</f>
        <v>649961.96</v>
      </c>
      <c r="AI76" s="25">
        <f>9+2</f>
        <v>11</v>
      </c>
      <c r="AJ76" s="26">
        <f>230162.26+50000</f>
        <v>280162.26</v>
      </c>
      <c r="AK76" s="25">
        <v>0</v>
      </c>
      <c r="AL76" s="24">
        <v>0</v>
      </c>
      <c r="AM76" s="25">
        <v>0</v>
      </c>
      <c r="AN76" s="26">
        <v>0</v>
      </c>
      <c r="AO76" s="25">
        <v>0</v>
      </c>
      <c r="AP76" s="24">
        <v>0</v>
      </c>
      <c r="AQ76" s="24">
        <f t="shared" si="42"/>
        <v>766751.21</v>
      </c>
      <c r="AR76" s="24">
        <f t="shared" si="43"/>
        <v>346668.4</v>
      </c>
      <c r="AS76" s="25">
        <v>322</v>
      </c>
      <c r="AT76" s="24">
        <v>142246.14000000001</v>
      </c>
      <c r="AU76" s="25">
        <v>12</v>
      </c>
      <c r="AV76" s="24">
        <v>7804.9</v>
      </c>
      <c r="AW76" s="25">
        <v>66</v>
      </c>
      <c r="AX76" s="24">
        <v>196617.36</v>
      </c>
      <c r="AY76" s="25">
        <v>17</v>
      </c>
      <c r="AZ76" s="24">
        <v>266641.3</v>
      </c>
      <c r="BA76" s="25">
        <v>6</v>
      </c>
      <c r="BB76" s="26">
        <v>153441.51</v>
      </c>
      <c r="BC76" s="25">
        <v>0</v>
      </c>
      <c r="BD76" s="24">
        <v>0</v>
      </c>
      <c r="BE76" s="25">
        <v>0</v>
      </c>
      <c r="BF76" s="26">
        <v>0</v>
      </c>
      <c r="BG76" s="25">
        <v>0</v>
      </c>
      <c r="BH76" s="24">
        <v>0</v>
      </c>
      <c r="BI76" s="24">
        <f t="shared" si="44"/>
        <v>766751.21</v>
      </c>
      <c r="BJ76" s="24">
        <f t="shared" si="45"/>
        <v>346668.4</v>
      </c>
      <c r="BK76" s="25">
        <v>322</v>
      </c>
      <c r="BL76" s="24">
        <v>142246.14000000001</v>
      </c>
      <c r="BM76" s="25">
        <v>12</v>
      </c>
      <c r="BN76" s="24">
        <v>7804.9</v>
      </c>
      <c r="BO76" s="25">
        <v>66</v>
      </c>
      <c r="BP76" s="24">
        <v>196617.36</v>
      </c>
      <c r="BQ76" s="25">
        <v>17</v>
      </c>
      <c r="BR76" s="24">
        <v>266641.3</v>
      </c>
      <c r="BS76" s="25">
        <v>6</v>
      </c>
      <c r="BT76" s="26">
        <v>153441.51</v>
      </c>
      <c r="BU76" s="25">
        <v>0</v>
      </c>
      <c r="BV76" s="24">
        <v>0</v>
      </c>
      <c r="BW76" s="25">
        <v>0</v>
      </c>
      <c r="BX76" s="26">
        <v>0</v>
      </c>
      <c r="BY76" s="25">
        <v>0</v>
      </c>
      <c r="BZ76" s="24">
        <v>0</v>
      </c>
      <c r="CA76" s="24">
        <f t="shared" si="46"/>
        <v>1014615.63</v>
      </c>
      <c r="CB76" s="24">
        <f t="shared" si="47"/>
        <v>384491.41</v>
      </c>
      <c r="CC76" s="25">
        <v>482</v>
      </c>
      <c r="CD76" s="24">
        <v>144258.5</v>
      </c>
      <c r="CE76" s="25">
        <v>19</v>
      </c>
      <c r="CF76" s="24">
        <v>11707.34</v>
      </c>
      <c r="CG76" s="25">
        <v>99</v>
      </c>
      <c r="CH76" s="24">
        <v>228525.57</v>
      </c>
      <c r="CI76" s="25">
        <v>25</v>
      </c>
      <c r="CJ76" s="24">
        <v>399961.96</v>
      </c>
      <c r="CK76" s="25">
        <v>8</v>
      </c>
      <c r="CL76" s="26">
        <v>230162.26</v>
      </c>
      <c r="CM76" s="25">
        <v>0</v>
      </c>
      <c r="CN76" s="24">
        <v>0</v>
      </c>
      <c r="CO76" s="25">
        <v>0</v>
      </c>
      <c r="CP76" s="26">
        <v>0</v>
      </c>
      <c r="CQ76" s="25">
        <v>0</v>
      </c>
      <c r="CR76" s="24">
        <v>0</v>
      </c>
    </row>
    <row r="77" spans="1:96" x14ac:dyDescent="0.25">
      <c r="A77" s="6" t="s">
        <v>239</v>
      </c>
      <c r="B77" s="8" t="s">
        <v>104</v>
      </c>
      <c r="C77" s="28">
        <v>330406</v>
      </c>
      <c r="D77" s="29" t="s">
        <v>139</v>
      </c>
      <c r="E77" s="29" t="s">
        <v>129</v>
      </c>
      <c r="F77" s="31" t="s">
        <v>140</v>
      </c>
      <c r="G77" s="24">
        <f t="shared" si="38"/>
        <v>342548.35</v>
      </c>
      <c r="H77" s="24">
        <f t="shared" si="39"/>
        <v>305588.36</v>
      </c>
      <c r="I77" s="25">
        <f t="shared" si="37"/>
        <v>536</v>
      </c>
      <c r="J77" s="24">
        <f t="shared" si="37"/>
        <v>144163.63</v>
      </c>
      <c r="K77" s="25">
        <f t="shared" si="37"/>
        <v>1</v>
      </c>
      <c r="L77" s="24">
        <f t="shared" si="37"/>
        <v>606.41</v>
      </c>
      <c r="M77" s="25">
        <f t="shared" si="37"/>
        <v>149</v>
      </c>
      <c r="N77" s="24">
        <f t="shared" si="37"/>
        <v>160818.32</v>
      </c>
      <c r="O77" s="25">
        <f t="shared" si="37"/>
        <v>4</v>
      </c>
      <c r="P77" s="24">
        <f t="shared" si="37"/>
        <v>36959.99</v>
      </c>
      <c r="Q77" s="25">
        <f t="shared" ref="Q77:R79" si="48">AI77+BA77+BS77+CK77</f>
        <v>0</v>
      </c>
      <c r="R77" s="24">
        <f t="shared" si="48"/>
        <v>0</v>
      </c>
      <c r="S77" s="25">
        <f t="shared" si="37"/>
        <v>0</v>
      </c>
      <c r="T77" s="24">
        <f t="shared" si="37"/>
        <v>0</v>
      </c>
      <c r="U77" s="25">
        <f t="shared" si="37"/>
        <v>0</v>
      </c>
      <c r="V77" s="24">
        <f t="shared" si="37"/>
        <v>0</v>
      </c>
      <c r="W77" s="25">
        <f t="shared" ref="W77:X79" si="49">AO77+BG77+BY77+CQ77</f>
        <v>0</v>
      </c>
      <c r="X77" s="24">
        <f t="shared" si="49"/>
        <v>0</v>
      </c>
      <c r="Y77" s="24">
        <f t="shared" si="40"/>
        <v>103189</v>
      </c>
      <c r="Z77" s="24">
        <f t="shared" si="41"/>
        <v>92101</v>
      </c>
      <c r="AA77" s="25">
        <v>161</v>
      </c>
      <c r="AB77" s="24">
        <v>43249.09</v>
      </c>
      <c r="AC77" s="25">
        <v>1</v>
      </c>
      <c r="AD77" s="24">
        <v>606.41</v>
      </c>
      <c r="AE77" s="25">
        <v>45</v>
      </c>
      <c r="AF77" s="24">
        <v>48245.5</v>
      </c>
      <c r="AG77" s="25">
        <v>1</v>
      </c>
      <c r="AH77" s="24">
        <v>11088</v>
      </c>
      <c r="AI77" s="25">
        <v>0</v>
      </c>
      <c r="AJ77" s="26">
        <v>0</v>
      </c>
      <c r="AK77" s="25">
        <v>0</v>
      </c>
      <c r="AL77" s="24">
        <v>0</v>
      </c>
      <c r="AM77" s="25">
        <v>0</v>
      </c>
      <c r="AN77" s="26">
        <v>0</v>
      </c>
      <c r="AO77" s="25">
        <v>0</v>
      </c>
      <c r="AP77" s="24">
        <v>0</v>
      </c>
      <c r="AQ77" s="24">
        <f t="shared" si="42"/>
        <v>68388.39</v>
      </c>
      <c r="AR77" s="24">
        <f t="shared" si="43"/>
        <v>60996.39</v>
      </c>
      <c r="AS77" s="25">
        <v>107</v>
      </c>
      <c r="AT77" s="24">
        <v>28832.73</v>
      </c>
      <c r="AU77" s="25"/>
      <c r="AV77" s="24"/>
      <c r="AW77" s="25">
        <v>30</v>
      </c>
      <c r="AX77" s="24">
        <v>32163.66</v>
      </c>
      <c r="AY77" s="25">
        <v>1</v>
      </c>
      <c r="AZ77" s="24">
        <v>7392</v>
      </c>
      <c r="BA77" s="25">
        <v>0</v>
      </c>
      <c r="BB77" s="26">
        <v>0</v>
      </c>
      <c r="BC77" s="25">
        <v>0</v>
      </c>
      <c r="BD77" s="24">
        <v>0</v>
      </c>
      <c r="BE77" s="25">
        <v>0</v>
      </c>
      <c r="BF77" s="26">
        <v>0</v>
      </c>
      <c r="BG77" s="25">
        <v>0</v>
      </c>
      <c r="BH77" s="24">
        <v>0</v>
      </c>
      <c r="BI77" s="24">
        <f t="shared" si="44"/>
        <v>68388.39</v>
      </c>
      <c r="BJ77" s="24">
        <f t="shared" si="45"/>
        <v>60996.39</v>
      </c>
      <c r="BK77" s="25">
        <v>107</v>
      </c>
      <c r="BL77" s="24">
        <v>28832.73</v>
      </c>
      <c r="BM77" s="25">
        <v>0</v>
      </c>
      <c r="BN77" s="24">
        <v>0</v>
      </c>
      <c r="BO77" s="25">
        <v>30</v>
      </c>
      <c r="BP77" s="24">
        <v>32163.66</v>
      </c>
      <c r="BQ77" s="25">
        <v>1</v>
      </c>
      <c r="BR77" s="24">
        <v>7392</v>
      </c>
      <c r="BS77" s="25">
        <v>0</v>
      </c>
      <c r="BT77" s="26">
        <v>0</v>
      </c>
      <c r="BU77" s="25">
        <v>0</v>
      </c>
      <c r="BV77" s="24">
        <v>0</v>
      </c>
      <c r="BW77" s="25">
        <v>0</v>
      </c>
      <c r="BX77" s="26">
        <v>0</v>
      </c>
      <c r="BY77" s="25">
        <v>0</v>
      </c>
      <c r="BZ77" s="24">
        <v>0</v>
      </c>
      <c r="CA77" s="24">
        <f t="shared" si="46"/>
        <v>102582.57</v>
      </c>
      <c r="CB77" s="24">
        <f t="shared" si="47"/>
        <v>91494.58</v>
      </c>
      <c r="CC77" s="25">
        <v>161</v>
      </c>
      <c r="CD77" s="24">
        <v>43249.08</v>
      </c>
      <c r="CE77" s="25">
        <v>0</v>
      </c>
      <c r="CF77" s="24">
        <v>0</v>
      </c>
      <c r="CG77" s="25">
        <v>44</v>
      </c>
      <c r="CH77" s="24">
        <v>48245.5</v>
      </c>
      <c r="CI77" s="25">
        <v>1</v>
      </c>
      <c r="CJ77" s="24">
        <v>11087.99</v>
      </c>
      <c r="CK77" s="25">
        <v>0</v>
      </c>
      <c r="CL77" s="26">
        <v>0</v>
      </c>
      <c r="CM77" s="25">
        <v>0</v>
      </c>
      <c r="CN77" s="24">
        <v>0</v>
      </c>
      <c r="CO77" s="25">
        <v>0</v>
      </c>
      <c r="CP77" s="26">
        <v>0</v>
      </c>
      <c r="CQ77" s="25">
        <v>0</v>
      </c>
      <c r="CR77" s="24">
        <v>0</v>
      </c>
    </row>
    <row r="78" spans="1:96" x14ac:dyDescent="0.25">
      <c r="A78" s="6"/>
      <c r="B78" s="13" t="s">
        <v>39</v>
      </c>
      <c r="C78" s="28"/>
      <c r="D78" s="29"/>
      <c r="E78" s="29" t="s">
        <v>123</v>
      </c>
      <c r="F78" s="31"/>
      <c r="G78" s="24">
        <f>H78+P78+R78+X78</f>
        <v>0</v>
      </c>
      <c r="H78" s="24">
        <f>J78+L78+N78</f>
        <v>0</v>
      </c>
      <c r="I78" s="25">
        <f t="shared" ref="I78:P79" si="50">AA78+AS78+BK78+CC78</f>
        <v>0</v>
      </c>
      <c r="J78" s="24">
        <f t="shared" si="50"/>
        <v>0</v>
      </c>
      <c r="K78" s="25">
        <f t="shared" si="50"/>
        <v>0</v>
      </c>
      <c r="L78" s="24">
        <f t="shared" si="50"/>
        <v>0</v>
      </c>
      <c r="M78" s="25">
        <f t="shared" si="50"/>
        <v>0</v>
      </c>
      <c r="N78" s="24">
        <f t="shared" si="50"/>
        <v>0</v>
      </c>
      <c r="O78" s="25">
        <f t="shared" si="50"/>
        <v>0</v>
      </c>
      <c r="P78" s="24">
        <f t="shared" si="50"/>
        <v>0</v>
      </c>
      <c r="Q78" s="25">
        <f t="shared" si="48"/>
        <v>0</v>
      </c>
      <c r="R78" s="24">
        <f t="shared" si="48"/>
        <v>0</v>
      </c>
      <c r="S78" s="25">
        <f t="shared" si="37"/>
        <v>0</v>
      </c>
      <c r="T78" s="24">
        <f t="shared" si="37"/>
        <v>0</v>
      </c>
      <c r="U78" s="25">
        <f t="shared" si="37"/>
        <v>0</v>
      </c>
      <c r="V78" s="24">
        <f t="shared" si="37"/>
        <v>0</v>
      </c>
      <c r="W78" s="25">
        <f t="shared" si="49"/>
        <v>0</v>
      </c>
      <c r="X78" s="24">
        <f t="shared" si="49"/>
        <v>0</v>
      </c>
      <c r="Y78" s="24">
        <f>Z78+AH78+AJ78+AP78</f>
        <v>0</v>
      </c>
      <c r="Z78" s="24">
        <f>AB78+AD78+AF78</f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6">
        <v>0</v>
      </c>
      <c r="AK78" s="25">
        <v>0</v>
      </c>
      <c r="AL78" s="24">
        <v>0</v>
      </c>
      <c r="AM78" s="25">
        <v>0</v>
      </c>
      <c r="AN78" s="26">
        <v>0</v>
      </c>
      <c r="AO78" s="25">
        <v>0</v>
      </c>
      <c r="AP78" s="24">
        <v>0</v>
      </c>
      <c r="AQ78" s="24">
        <f t="shared" si="42"/>
        <v>0</v>
      </c>
      <c r="AR78" s="24">
        <f>AT78+AV78+AX78</f>
        <v>0</v>
      </c>
      <c r="AS78" s="25">
        <v>0</v>
      </c>
      <c r="AT78" s="24">
        <v>0</v>
      </c>
      <c r="AU78" s="25">
        <v>0</v>
      </c>
      <c r="AV78" s="24">
        <v>0</v>
      </c>
      <c r="AW78" s="25">
        <v>0</v>
      </c>
      <c r="AX78" s="24">
        <v>0</v>
      </c>
      <c r="AY78" s="25">
        <v>0</v>
      </c>
      <c r="AZ78" s="24">
        <v>0</v>
      </c>
      <c r="BA78" s="25">
        <v>0</v>
      </c>
      <c r="BB78" s="26">
        <v>0</v>
      </c>
      <c r="BC78" s="25">
        <v>0</v>
      </c>
      <c r="BD78" s="24">
        <v>0</v>
      </c>
      <c r="BE78" s="25">
        <v>0</v>
      </c>
      <c r="BF78" s="26">
        <v>0</v>
      </c>
      <c r="BG78" s="25">
        <v>0</v>
      </c>
      <c r="BH78" s="24">
        <v>0</v>
      </c>
      <c r="BI78" s="24">
        <f t="shared" si="44"/>
        <v>0</v>
      </c>
      <c r="BJ78" s="24">
        <f t="shared" si="45"/>
        <v>0</v>
      </c>
      <c r="BK78" s="25">
        <v>0</v>
      </c>
      <c r="BL78" s="24">
        <v>0</v>
      </c>
      <c r="BM78" s="25">
        <v>0</v>
      </c>
      <c r="BN78" s="24">
        <v>0</v>
      </c>
      <c r="BO78" s="25">
        <v>0</v>
      </c>
      <c r="BP78" s="24">
        <v>0</v>
      </c>
      <c r="BQ78" s="25">
        <v>0</v>
      </c>
      <c r="BR78" s="24">
        <v>0</v>
      </c>
      <c r="BS78" s="25">
        <v>0</v>
      </c>
      <c r="BT78" s="26">
        <v>0</v>
      </c>
      <c r="BU78" s="25">
        <v>0</v>
      </c>
      <c r="BV78" s="24">
        <v>0</v>
      </c>
      <c r="BW78" s="25">
        <v>0</v>
      </c>
      <c r="BX78" s="26">
        <v>0</v>
      </c>
      <c r="BY78" s="25">
        <v>0</v>
      </c>
      <c r="BZ78" s="24">
        <v>0</v>
      </c>
      <c r="CA78" s="24">
        <f t="shared" si="46"/>
        <v>0</v>
      </c>
      <c r="CB78" s="24">
        <f t="shared" si="47"/>
        <v>0</v>
      </c>
      <c r="CC78" s="25">
        <v>0</v>
      </c>
      <c r="CD78" s="24">
        <v>0</v>
      </c>
      <c r="CE78" s="25">
        <v>0</v>
      </c>
      <c r="CF78" s="24">
        <v>0</v>
      </c>
      <c r="CG78" s="25">
        <v>0</v>
      </c>
      <c r="CH78" s="24">
        <v>0</v>
      </c>
      <c r="CI78" s="25">
        <v>0</v>
      </c>
      <c r="CJ78" s="24">
        <v>0</v>
      </c>
      <c r="CK78" s="25">
        <v>0</v>
      </c>
      <c r="CL78" s="26">
        <v>0</v>
      </c>
      <c r="CM78" s="25">
        <v>0</v>
      </c>
      <c r="CN78" s="24">
        <v>0</v>
      </c>
      <c r="CO78" s="25">
        <v>0</v>
      </c>
      <c r="CP78" s="26">
        <v>0</v>
      </c>
      <c r="CQ78" s="25">
        <v>0</v>
      </c>
      <c r="CR78" s="24">
        <v>0</v>
      </c>
    </row>
    <row r="79" spans="1:96" x14ac:dyDescent="0.25">
      <c r="A79" s="6" t="s">
        <v>240</v>
      </c>
      <c r="B79" s="8" t="s">
        <v>40</v>
      </c>
      <c r="C79" s="28">
        <v>330038</v>
      </c>
      <c r="D79" s="29" t="s">
        <v>126</v>
      </c>
      <c r="E79" s="29" t="s">
        <v>123</v>
      </c>
      <c r="F79" s="31" t="s">
        <v>127</v>
      </c>
      <c r="G79" s="24">
        <f>H79+P79+R79+X79</f>
        <v>61766457.859999999</v>
      </c>
      <c r="H79" s="24">
        <f>J79+L79+N79</f>
        <v>33875066.229999997</v>
      </c>
      <c r="I79" s="25">
        <f t="shared" si="50"/>
        <v>19342</v>
      </c>
      <c r="J79" s="24">
        <f t="shared" si="50"/>
        <v>17932685.210000001</v>
      </c>
      <c r="K79" s="25">
        <f t="shared" si="50"/>
        <v>3663</v>
      </c>
      <c r="L79" s="24">
        <f t="shared" si="50"/>
        <v>2216619.62</v>
      </c>
      <c r="M79" s="25">
        <f t="shared" si="50"/>
        <v>8970</v>
      </c>
      <c r="N79" s="24">
        <f t="shared" si="50"/>
        <v>13725761.4</v>
      </c>
      <c r="O79" s="25">
        <f t="shared" si="50"/>
        <v>429</v>
      </c>
      <c r="P79" s="24">
        <f t="shared" si="50"/>
        <v>4058034.13</v>
      </c>
      <c r="Q79" s="25">
        <f t="shared" si="48"/>
        <v>1026</v>
      </c>
      <c r="R79" s="24">
        <f t="shared" si="48"/>
        <v>17280724.739999998</v>
      </c>
      <c r="S79" s="25">
        <f>AK79+BC79+BU79+CM79</f>
        <v>0</v>
      </c>
      <c r="T79" s="24">
        <f>AL79+BD79+BV79+CN79</f>
        <v>0</v>
      </c>
      <c r="U79" s="25">
        <f>AM79+BE79+BW79+CO79</f>
        <v>0</v>
      </c>
      <c r="V79" s="24">
        <f>AN79+BF79+BX79+CP79</f>
        <v>0</v>
      </c>
      <c r="W79" s="25">
        <f t="shared" si="49"/>
        <v>2562</v>
      </c>
      <c r="X79" s="24">
        <f t="shared" si="49"/>
        <v>6552632.7599999998</v>
      </c>
      <c r="Y79" s="24">
        <f>Z79+AH79+AJ79+AP79</f>
        <v>21082092.030000001</v>
      </c>
      <c r="Z79" s="24">
        <f>AB79+AD79+AF79</f>
        <v>8774106.1799999997</v>
      </c>
      <c r="AA79" s="25">
        <v>5803</v>
      </c>
      <c r="AB79" s="24">
        <v>4529524.87</v>
      </c>
      <c r="AC79" s="25">
        <v>1099</v>
      </c>
      <c r="AD79" s="24">
        <v>664985.89</v>
      </c>
      <c r="AE79" s="25">
        <v>2691</v>
      </c>
      <c r="AF79" s="24">
        <v>3579595.42</v>
      </c>
      <c r="AG79" s="25">
        <v>129</v>
      </c>
      <c r="AH79" s="24">
        <v>1217410.24</v>
      </c>
      <c r="AI79" s="25">
        <v>317</v>
      </c>
      <c r="AJ79" s="26">
        <f>5784217.42+3668200</f>
        <v>9452417.4199999999</v>
      </c>
      <c r="AK79" s="25">
        <v>0</v>
      </c>
      <c r="AL79" s="24">
        <v>0</v>
      </c>
      <c r="AM79" s="25">
        <v>0</v>
      </c>
      <c r="AN79" s="26">
        <v>0</v>
      </c>
      <c r="AO79" s="25">
        <v>641</v>
      </c>
      <c r="AP79" s="24">
        <v>1638158.19</v>
      </c>
      <c r="AQ79" s="24">
        <f>AR79+AZ79+BB79+BH79</f>
        <v>14469336.91</v>
      </c>
      <c r="AR79" s="24">
        <f>AT79+AV79+AX79</f>
        <v>8163426.9400000004</v>
      </c>
      <c r="AS79" s="25">
        <v>3868</v>
      </c>
      <c r="AT79" s="24">
        <v>4436817.74</v>
      </c>
      <c r="AU79" s="25">
        <v>733</v>
      </c>
      <c r="AV79" s="24">
        <v>443323.92</v>
      </c>
      <c r="AW79" s="25">
        <v>1794</v>
      </c>
      <c r="AX79" s="24">
        <v>3283285.28</v>
      </c>
      <c r="AY79" s="25">
        <v>86</v>
      </c>
      <c r="AZ79" s="24">
        <v>811606.83</v>
      </c>
      <c r="BA79" s="25">
        <v>211</v>
      </c>
      <c r="BB79" s="26">
        <v>3856144.95</v>
      </c>
      <c r="BC79" s="25">
        <v>0</v>
      </c>
      <c r="BD79" s="24">
        <v>0</v>
      </c>
      <c r="BE79" s="25">
        <v>0</v>
      </c>
      <c r="BF79" s="26">
        <v>0</v>
      </c>
      <c r="BG79" s="25">
        <v>641</v>
      </c>
      <c r="BH79" s="24">
        <v>1638158.19</v>
      </c>
      <c r="BI79" s="24">
        <f>BJ79+BR79+BT79+BZ79</f>
        <v>14469336.91</v>
      </c>
      <c r="BJ79" s="24">
        <f>BL79+BN79+BP79</f>
        <v>8163426.9400000004</v>
      </c>
      <c r="BK79" s="25">
        <v>3868</v>
      </c>
      <c r="BL79" s="24">
        <v>4436817.74</v>
      </c>
      <c r="BM79" s="25">
        <v>733</v>
      </c>
      <c r="BN79" s="24">
        <v>443323.92</v>
      </c>
      <c r="BO79" s="25">
        <v>1794</v>
      </c>
      <c r="BP79" s="24">
        <v>3283285.28</v>
      </c>
      <c r="BQ79" s="25">
        <v>86</v>
      </c>
      <c r="BR79" s="24">
        <v>811606.83</v>
      </c>
      <c r="BS79" s="25">
        <v>211</v>
      </c>
      <c r="BT79" s="26">
        <v>3856144.95</v>
      </c>
      <c r="BU79" s="25">
        <v>0</v>
      </c>
      <c r="BV79" s="24">
        <v>0</v>
      </c>
      <c r="BW79" s="25">
        <v>0</v>
      </c>
      <c r="BX79" s="26">
        <v>0</v>
      </c>
      <c r="BY79" s="25">
        <v>640</v>
      </c>
      <c r="BZ79" s="24">
        <v>1638158.19</v>
      </c>
      <c r="CA79" s="24">
        <f>CB79+CJ79+CL79+CR79</f>
        <v>11745692.01</v>
      </c>
      <c r="CB79" s="24">
        <f>CD79+CF79+CH79</f>
        <v>8774106.1699999999</v>
      </c>
      <c r="CC79" s="25">
        <v>5803</v>
      </c>
      <c r="CD79" s="24">
        <v>4529524.8600000003</v>
      </c>
      <c r="CE79" s="25">
        <v>1098</v>
      </c>
      <c r="CF79" s="24">
        <v>664985.89</v>
      </c>
      <c r="CG79" s="25">
        <v>2691</v>
      </c>
      <c r="CH79" s="24">
        <v>3579595.42</v>
      </c>
      <c r="CI79" s="25">
        <v>128</v>
      </c>
      <c r="CJ79" s="24">
        <v>1217410.23</v>
      </c>
      <c r="CK79" s="25">
        <f>317-30</f>
        <v>287</v>
      </c>
      <c r="CL79" s="26">
        <f>5784217.42-3668200-2000000</f>
        <v>116017.42</v>
      </c>
      <c r="CM79" s="25">
        <v>0</v>
      </c>
      <c r="CN79" s="24">
        <v>0</v>
      </c>
      <c r="CO79" s="25">
        <v>0</v>
      </c>
      <c r="CP79" s="26">
        <v>0</v>
      </c>
      <c r="CQ79" s="25">
        <v>640</v>
      </c>
      <c r="CR79" s="24">
        <v>1638158.19</v>
      </c>
    </row>
    <row r="80" spans="1:96" x14ac:dyDescent="0.25">
      <c r="A80" s="14"/>
      <c r="B80" s="13" t="s">
        <v>41</v>
      </c>
      <c r="C80" s="28"/>
      <c r="D80" s="29"/>
      <c r="E80" s="29"/>
      <c r="F80" s="31"/>
      <c r="G80" s="24">
        <f t="shared" si="38"/>
        <v>0</v>
      </c>
      <c r="H80" s="24">
        <f>J80+L80+N80</f>
        <v>0</v>
      </c>
      <c r="I80" s="25">
        <f>AA80+AS80+BK80+CC80</f>
        <v>0</v>
      </c>
      <c r="J80" s="24">
        <f t="shared" si="37"/>
        <v>0</v>
      </c>
      <c r="K80" s="25">
        <f t="shared" si="37"/>
        <v>0</v>
      </c>
      <c r="L80" s="24">
        <f t="shared" si="37"/>
        <v>0</v>
      </c>
      <c r="M80" s="25">
        <f t="shared" si="37"/>
        <v>0</v>
      </c>
      <c r="N80" s="24">
        <f t="shared" si="37"/>
        <v>0</v>
      </c>
      <c r="O80" s="25">
        <f t="shared" si="37"/>
        <v>0</v>
      </c>
      <c r="P80" s="24">
        <f t="shared" si="37"/>
        <v>0</v>
      </c>
      <c r="Q80" s="25">
        <f t="shared" si="37"/>
        <v>0</v>
      </c>
      <c r="R80" s="24">
        <f t="shared" si="37"/>
        <v>0</v>
      </c>
      <c r="S80" s="25">
        <f t="shared" si="37"/>
        <v>0</v>
      </c>
      <c r="T80" s="24">
        <f t="shared" si="37"/>
        <v>0</v>
      </c>
      <c r="U80" s="25">
        <f t="shared" si="37"/>
        <v>0</v>
      </c>
      <c r="V80" s="24">
        <f t="shared" si="37"/>
        <v>0</v>
      </c>
      <c r="W80" s="25">
        <f t="shared" si="37"/>
        <v>0</v>
      </c>
      <c r="X80" s="24">
        <f t="shared" si="34"/>
        <v>0</v>
      </c>
      <c r="Y80" s="24">
        <f t="shared" si="40"/>
        <v>0</v>
      </c>
      <c r="Z80" s="24">
        <f t="shared" si="41"/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6">
        <v>0</v>
      </c>
      <c r="AK80" s="25">
        <v>0</v>
      </c>
      <c r="AL80" s="24">
        <v>0</v>
      </c>
      <c r="AM80" s="25">
        <v>0</v>
      </c>
      <c r="AN80" s="26">
        <v>0</v>
      </c>
      <c r="AO80" s="25">
        <v>0</v>
      </c>
      <c r="AP80" s="24">
        <v>0</v>
      </c>
      <c r="AQ80" s="24">
        <f t="shared" si="42"/>
        <v>0</v>
      </c>
      <c r="AR80" s="24">
        <f t="shared" si="43"/>
        <v>0</v>
      </c>
      <c r="AS80" s="25">
        <v>0</v>
      </c>
      <c r="AT80" s="24">
        <v>0</v>
      </c>
      <c r="AU80" s="25">
        <v>0</v>
      </c>
      <c r="AV80" s="24">
        <v>0</v>
      </c>
      <c r="AW80" s="25">
        <v>0</v>
      </c>
      <c r="AX80" s="24">
        <v>0</v>
      </c>
      <c r="AY80" s="25">
        <v>0</v>
      </c>
      <c r="AZ80" s="24">
        <v>0</v>
      </c>
      <c r="BA80" s="25">
        <v>0</v>
      </c>
      <c r="BB80" s="26">
        <v>0</v>
      </c>
      <c r="BC80" s="25">
        <v>0</v>
      </c>
      <c r="BD80" s="24">
        <v>0</v>
      </c>
      <c r="BE80" s="25">
        <v>0</v>
      </c>
      <c r="BF80" s="26">
        <v>0</v>
      </c>
      <c r="BG80" s="25">
        <v>0</v>
      </c>
      <c r="BH80" s="24">
        <v>0</v>
      </c>
      <c r="BI80" s="24">
        <f t="shared" si="44"/>
        <v>0</v>
      </c>
      <c r="BJ80" s="24">
        <f t="shared" si="45"/>
        <v>0</v>
      </c>
      <c r="BK80" s="25">
        <v>0</v>
      </c>
      <c r="BL80" s="24">
        <v>0</v>
      </c>
      <c r="BM80" s="25">
        <v>0</v>
      </c>
      <c r="BN80" s="24">
        <v>0</v>
      </c>
      <c r="BO80" s="25">
        <v>0</v>
      </c>
      <c r="BP80" s="24">
        <v>0</v>
      </c>
      <c r="BQ80" s="25">
        <v>0</v>
      </c>
      <c r="BR80" s="24">
        <v>0</v>
      </c>
      <c r="BS80" s="25">
        <v>0</v>
      </c>
      <c r="BT80" s="26">
        <v>0</v>
      </c>
      <c r="BU80" s="25">
        <v>0</v>
      </c>
      <c r="BV80" s="24">
        <v>0</v>
      </c>
      <c r="BW80" s="25">
        <v>0</v>
      </c>
      <c r="BX80" s="26">
        <v>0</v>
      </c>
      <c r="BY80" s="25">
        <v>0</v>
      </c>
      <c r="BZ80" s="24">
        <v>0</v>
      </c>
      <c r="CA80" s="24">
        <f t="shared" si="46"/>
        <v>0</v>
      </c>
      <c r="CB80" s="24">
        <f t="shared" si="47"/>
        <v>0</v>
      </c>
      <c r="CC80" s="25">
        <v>0</v>
      </c>
      <c r="CD80" s="24">
        <v>0</v>
      </c>
      <c r="CE80" s="25">
        <v>0</v>
      </c>
      <c r="CF80" s="24">
        <v>0</v>
      </c>
      <c r="CG80" s="25">
        <v>0</v>
      </c>
      <c r="CH80" s="24">
        <v>0</v>
      </c>
      <c r="CI80" s="25">
        <v>0</v>
      </c>
      <c r="CJ80" s="24">
        <v>0</v>
      </c>
      <c r="CK80" s="25">
        <v>0</v>
      </c>
      <c r="CL80" s="26">
        <v>0</v>
      </c>
      <c r="CM80" s="25">
        <v>0</v>
      </c>
      <c r="CN80" s="24">
        <v>0</v>
      </c>
      <c r="CO80" s="25">
        <v>0</v>
      </c>
      <c r="CP80" s="26">
        <v>0</v>
      </c>
      <c r="CQ80" s="25">
        <v>0</v>
      </c>
      <c r="CR80" s="24">
        <v>0</v>
      </c>
    </row>
    <row r="81" spans="1:96" x14ac:dyDescent="0.25">
      <c r="A81" s="6" t="s">
        <v>241</v>
      </c>
      <c r="B81" s="8" t="s">
        <v>42</v>
      </c>
      <c r="C81" s="28">
        <v>330040</v>
      </c>
      <c r="D81" s="29" t="s">
        <v>132</v>
      </c>
      <c r="E81" s="29" t="s">
        <v>123</v>
      </c>
      <c r="F81" s="31" t="s">
        <v>133</v>
      </c>
      <c r="G81" s="24">
        <f t="shared" si="38"/>
        <v>33352205.27</v>
      </c>
      <c r="H81" s="24">
        <f>J81+L81+N81</f>
        <v>19451189.98</v>
      </c>
      <c r="I81" s="25">
        <f>AA81+AS81+BK81+CC81</f>
        <v>20004</v>
      </c>
      <c r="J81" s="24">
        <f t="shared" si="37"/>
        <v>8742453.7100000009</v>
      </c>
      <c r="K81" s="25">
        <f t="shared" si="37"/>
        <v>2549</v>
      </c>
      <c r="L81" s="24">
        <f t="shared" si="37"/>
        <v>1618170.44</v>
      </c>
      <c r="M81" s="25">
        <f t="shared" si="37"/>
        <v>11614</v>
      </c>
      <c r="N81" s="24">
        <f t="shared" si="37"/>
        <v>9090565.8300000001</v>
      </c>
      <c r="O81" s="25">
        <f t="shared" si="37"/>
        <v>161</v>
      </c>
      <c r="P81" s="24">
        <f t="shared" si="37"/>
        <v>2274859.0699999998</v>
      </c>
      <c r="Q81" s="25">
        <f t="shared" si="37"/>
        <v>457</v>
      </c>
      <c r="R81" s="24">
        <f t="shared" si="37"/>
        <v>8806615.4600000009</v>
      </c>
      <c r="S81" s="25">
        <f t="shared" si="37"/>
        <v>0</v>
      </c>
      <c r="T81" s="24">
        <f t="shared" si="37"/>
        <v>0</v>
      </c>
      <c r="U81" s="25">
        <f t="shared" si="37"/>
        <v>0</v>
      </c>
      <c r="V81" s="24">
        <f t="shared" si="37"/>
        <v>0</v>
      </c>
      <c r="W81" s="25">
        <f t="shared" si="37"/>
        <v>2046</v>
      </c>
      <c r="X81" s="24">
        <f t="shared" si="34"/>
        <v>2819540.76</v>
      </c>
      <c r="Y81" s="24">
        <f t="shared" si="40"/>
        <v>9207813.8100000005</v>
      </c>
      <c r="Z81" s="24">
        <f t="shared" si="41"/>
        <v>5178486.26</v>
      </c>
      <c r="AA81" s="25">
        <v>6001</v>
      </c>
      <c r="AB81" s="24">
        <v>2255586.9500000002</v>
      </c>
      <c r="AC81" s="25">
        <v>765</v>
      </c>
      <c r="AD81" s="24">
        <v>485451.13</v>
      </c>
      <c r="AE81" s="25">
        <v>3484</v>
      </c>
      <c r="AF81" s="24">
        <v>2437448.1800000002</v>
      </c>
      <c r="AG81" s="25">
        <v>48</v>
      </c>
      <c r="AH81" s="24">
        <v>682457.72</v>
      </c>
      <c r="AI81" s="25">
        <v>137</v>
      </c>
      <c r="AJ81" s="26">
        <v>2641984.64</v>
      </c>
      <c r="AK81" s="25">
        <v>0</v>
      </c>
      <c r="AL81" s="24">
        <v>0</v>
      </c>
      <c r="AM81" s="25">
        <v>0</v>
      </c>
      <c r="AN81" s="26">
        <v>0</v>
      </c>
      <c r="AO81" s="25">
        <v>512</v>
      </c>
      <c r="AP81" s="24">
        <v>704885.19</v>
      </c>
      <c r="AQ81" s="24">
        <f t="shared" si="42"/>
        <v>7468288.8099999996</v>
      </c>
      <c r="AR81" s="24">
        <f t="shared" si="43"/>
        <v>4547108.72</v>
      </c>
      <c r="AS81" s="25">
        <v>4001</v>
      </c>
      <c r="AT81" s="24">
        <v>2115639.9</v>
      </c>
      <c r="AU81" s="25">
        <v>510</v>
      </c>
      <c r="AV81" s="24">
        <v>323634.09000000003</v>
      </c>
      <c r="AW81" s="25">
        <v>2323</v>
      </c>
      <c r="AX81" s="24">
        <v>2107834.73</v>
      </c>
      <c r="AY81" s="25">
        <v>32</v>
      </c>
      <c r="AZ81" s="24">
        <v>454971.81</v>
      </c>
      <c r="BA81" s="25">
        <v>91</v>
      </c>
      <c r="BB81" s="26">
        <v>1761323.09</v>
      </c>
      <c r="BC81" s="25">
        <v>0</v>
      </c>
      <c r="BD81" s="24">
        <v>0</v>
      </c>
      <c r="BE81" s="25">
        <v>0</v>
      </c>
      <c r="BF81" s="26">
        <v>0</v>
      </c>
      <c r="BG81" s="25">
        <v>512</v>
      </c>
      <c r="BH81" s="24">
        <v>704885.19</v>
      </c>
      <c r="BI81" s="24">
        <f t="shared" si="44"/>
        <v>7468288.8099999996</v>
      </c>
      <c r="BJ81" s="24">
        <f t="shared" si="45"/>
        <v>4547108.72</v>
      </c>
      <c r="BK81" s="25">
        <v>4001</v>
      </c>
      <c r="BL81" s="24">
        <v>2115639.9</v>
      </c>
      <c r="BM81" s="25">
        <v>510</v>
      </c>
      <c r="BN81" s="24">
        <v>323634.09000000003</v>
      </c>
      <c r="BO81" s="25">
        <v>2323</v>
      </c>
      <c r="BP81" s="24">
        <v>2107834.73</v>
      </c>
      <c r="BQ81" s="25">
        <v>32</v>
      </c>
      <c r="BR81" s="24">
        <v>454971.81</v>
      </c>
      <c r="BS81" s="25">
        <v>91</v>
      </c>
      <c r="BT81" s="26">
        <v>1761323.09</v>
      </c>
      <c r="BU81" s="25">
        <v>0</v>
      </c>
      <c r="BV81" s="24">
        <v>0</v>
      </c>
      <c r="BW81" s="25">
        <v>0</v>
      </c>
      <c r="BX81" s="26">
        <v>0</v>
      </c>
      <c r="BY81" s="25">
        <v>511</v>
      </c>
      <c r="BZ81" s="24">
        <v>704885.19</v>
      </c>
      <c r="CA81" s="24">
        <f t="shared" si="46"/>
        <v>9207813.8399999999</v>
      </c>
      <c r="CB81" s="24">
        <f t="shared" si="47"/>
        <v>5178486.28</v>
      </c>
      <c r="CC81" s="25">
        <v>6001</v>
      </c>
      <c r="CD81" s="24">
        <v>2255586.96</v>
      </c>
      <c r="CE81" s="25">
        <v>764</v>
      </c>
      <c r="CF81" s="24">
        <v>485451.13</v>
      </c>
      <c r="CG81" s="25">
        <v>3484</v>
      </c>
      <c r="CH81" s="24">
        <v>2437448.19</v>
      </c>
      <c r="CI81" s="25">
        <v>49</v>
      </c>
      <c r="CJ81" s="24">
        <v>682457.73</v>
      </c>
      <c r="CK81" s="25">
        <v>138</v>
      </c>
      <c r="CL81" s="26">
        <v>2641984.64</v>
      </c>
      <c r="CM81" s="25">
        <v>0</v>
      </c>
      <c r="CN81" s="24">
        <v>0</v>
      </c>
      <c r="CO81" s="25">
        <v>0</v>
      </c>
      <c r="CP81" s="26">
        <v>0</v>
      </c>
      <c r="CQ81" s="25">
        <v>511</v>
      </c>
      <c r="CR81" s="24">
        <v>704885.19</v>
      </c>
    </row>
    <row r="82" spans="1:96" x14ac:dyDescent="0.25">
      <c r="A82" s="6" t="s">
        <v>242</v>
      </c>
      <c r="B82" s="8" t="s">
        <v>105</v>
      </c>
      <c r="C82" s="28">
        <v>330408</v>
      </c>
      <c r="D82" s="29" t="s">
        <v>132</v>
      </c>
      <c r="E82" s="29" t="s">
        <v>129</v>
      </c>
      <c r="F82" s="31" t="s">
        <v>133</v>
      </c>
      <c r="G82" s="24">
        <f t="shared" si="38"/>
        <v>646660.52</v>
      </c>
      <c r="H82" s="24">
        <f t="shared" si="39"/>
        <v>575449.41</v>
      </c>
      <c r="I82" s="25">
        <f>AA82+AS82+BK82+CC82</f>
        <v>15</v>
      </c>
      <c r="J82" s="24">
        <f t="shared" si="37"/>
        <v>4885.04</v>
      </c>
      <c r="K82" s="25">
        <f t="shared" si="37"/>
        <v>0</v>
      </c>
      <c r="L82" s="24">
        <f t="shared" si="37"/>
        <v>0</v>
      </c>
      <c r="M82" s="25">
        <f t="shared" si="37"/>
        <v>480</v>
      </c>
      <c r="N82" s="24">
        <f t="shared" si="37"/>
        <v>570564.37</v>
      </c>
      <c r="O82" s="25">
        <f t="shared" si="37"/>
        <v>9</v>
      </c>
      <c r="P82" s="24">
        <f t="shared" si="37"/>
        <v>71211.11</v>
      </c>
      <c r="Q82" s="25">
        <f t="shared" si="37"/>
        <v>0</v>
      </c>
      <c r="R82" s="24">
        <f t="shared" si="37"/>
        <v>0</v>
      </c>
      <c r="S82" s="25">
        <f t="shared" si="37"/>
        <v>0</v>
      </c>
      <c r="T82" s="24">
        <f t="shared" si="37"/>
        <v>0</v>
      </c>
      <c r="U82" s="25">
        <f t="shared" si="37"/>
        <v>0</v>
      </c>
      <c r="V82" s="24">
        <f t="shared" si="37"/>
        <v>0</v>
      </c>
      <c r="W82" s="25">
        <f t="shared" si="37"/>
        <v>0</v>
      </c>
      <c r="X82" s="24">
        <f t="shared" si="34"/>
        <v>0</v>
      </c>
      <c r="Y82" s="24">
        <f t="shared" si="40"/>
        <v>193998.15</v>
      </c>
      <c r="Z82" s="24">
        <f t="shared" si="41"/>
        <v>172634.82</v>
      </c>
      <c r="AA82" s="25">
        <v>5</v>
      </c>
      <c r="AB82" s="24">
        <v>1465.51</v>
      </c>
      <c r="AC82" s="25">
        <v>0</v>
      </c>
      <c r="AD82" s="24">
        <v>0</v>
      </c>
      <c r="AE82" s="25">
        <v>144</v>
      </c>
      <c r="AF82" s="24">
        <v>171169.31</v>
      </c>
      <c r="AG82" s="25">
        <v>3</v>
      </c>
      <c r="AH82" s="24">
        <v>21363.33</v>
      </c>
      <c r="AI82" s="25">
        <v>0</v>
      </c>
      <c r="AJ82" s="26">
        <v>0</v>
      </c>
      <c r="AK82" s="25">
        <v>0</v>
      </c>
      <c r="AL82" s="24">
        <v>0</v>
      </c>
      <c r="AM82" s="25">
        <v>0</v>
      </c>
      <c r="AN82" s="26">
        <v>0</v>
      </c>
      <c r="AO82" s="25">
        <v>0</v>
      </c>
      <c r="AP82" s="24">
        <v>0</v>
      </c>
      <c r="AQ82" s="24">
        <f t="shared" si="42"/>
        <v>129332.1</v>
      </c>
      <c r="AR82" s="24">
        <f t="shared" si="43"/>
        <v>115089.88</v>
      </c>
      <c r="AS82" s="25">
        <v>3</v>
      </c>
      <c r="AT82" s="24">
        <v>977.01</v>
      </c>
      <c r="AU82" s="25">
        <v>0</v>
      </c>
      <c r="AV82" s="24">
        <v>0</v>
      </c>
      <c r="AW82" s="25">
        <v>96</v>
      </c>
      <c r="AX82" s="24">
        <v>114112.87</v>
      </c>
      <c r="AY82" s="25">
        <v>2</v>
      </c>
      <c r="AZ82" s="24">
        <v>14242.22</v>
      </c>
      <c r="BA82" s="25">
        <v>0</v>
      </c>
      <c r="BB82" s="26">
        <v>0</v>
      </c>
      <c r="BC82" s="25">
        <v>0</v>
      </c>
      <c r="BD82" s="24">
        <v>0</v>
      </c>
      <c r="BE82" s="25">
        <v>0</v>
      </c>
      <c r="BF82" s="26">
        <v>0</v>
      </c>
      <c r="BG82" s="25">
        <v>0</v>
      </c>
      <c r="BH82" s="24">
        <v>0</v>
      </c>
      <c r="BI82" s="24">
        <f t="shared" si="44"/>
        <v>129332.1</v>
      </c>
      <c r="BJ82" s="24">
        <f t="shared" si="45"/>
        <v>115089.88</v>
      </c>
      <c r="BK82" s="25">
        <v>3</v>
      </c>
      <c r="BL82" s="24">
        <v>977.01</v>
      </c>
      <c r="BM82" s="25">
        <v>0</v>
      </c>
      <c r="BN82" s="24">
        <v>0</v>
      </c>
      <c r="BO82" s="25">
        <v>96</v>
      </c>
      <c r="BP82" s="24">
        <v>114112.87</v>
      </c>
      <c r="BQ82" s="25">
        <v>2</v>
      </c>
      <c r="BR82" s="24">
        <v>14242.22</v>
      </c>
      <c r="BS82" s="25">
        <v>0</v>
      </c>
      <c r="BT82" s="26">
        <v>0</v>
      </c>
      <c r="BU82" s="25">
        <v>0</v>
      </c>
      <c r="BV82" s="24">
        <v>0</v>
      </c>
      <c r="BW82" s="25">
        <v>0</v>
      </c>
      <c r="BX82" s="26">
        <v>0</v>
      </c>
      <c r="BY82" s="25">
        <v>0</v>
      </c>
      <c r="BZ82" s="24">
        <v>0</v>
      </c>
      <c r="CA82" s="24">
        <f t="shared" si="46"/>
        <v>193998.17</v>
      </c>
      <c r="CB82" s="24">
        <f t="shared" si="47"/>
        <v>172634.83</v>
      </c>
      <c r="CC82" s="25">
        <v>4</v>
      </c>
      <c r="CD82" s="24">
        <v>1465.51</v>
      </c>
      <c r="CE82" s="25">
        <v>0</v>
      </c>
      <c r="CF82" s="24">
        <v>0</v>
      </c>
      <c r="CG82" s="25">
        <v>144</v>
      </c>
      <c r="CH82" s="24">
        <v>171169.32</v>
      </c>
      <c r="CI82" s="25">
        <v>2</v>
      </c>
      <c r="CJ82" s="24">
        <v>21363.34</v>
      </c>
      <c r="CK82" s="25">
        <v>0</v>
      </c>
      <c r="CL82" s="26">
        <v>0</v>
      </c>
      <c r="CM82" s="25">
        <v>0</v>
      </c>
      <c r="CN82" s="24">
        <v>0</v>
      </c>
      <c r="CO82" s="25">
        <v>0</v>
      </c>
      <c r="CP82" s="26">
        <v>0</v>
      </c>
      <c r="CQ82" s="25">
        <v>0</v>
      </c>
      <c r="CR82" s="24">
        <v>0</v>
      </c>
    </row>
    <row r="83" spans="1:96" x14ac:dyDescent="0.25">
      <c r="A83" s="6"/>
      <c r="B83" s="13" t="s">
        <v>43</v>
      </c>
      <c r="C83" s="28"/>
      <c r="D83" s="29"/>
      <c r="E83" s="29"/>
      <c r="F83" s="31"/>
      <c r="G83" s="24">
        <f t="shared" si="38"/>
        <v>0</v>
      </c>
      <c r="H83" s="24">
        <f t="shared" si="39"/>
        <v>0</v>
      </c>
      <c r="I83" s="25">
        <f>AA83+AS83+BK83+CC83</f>
        <v>0</v>
      </c>
      <c r="J83" s="24">
        <f t="shared" si="37"/>
        <v>0</v>
      </c>
      <c r="K83" s="25">
        <f t="shared" si="37"/>
        <v>0</v>
      </c>
      <c r="L83" s="24">
        <f t="shared" si="37"/>
        <v>0</v>
      </c>
      <c r="M83" s="25">
        <f t="shared" si="37"/>
        <v>0</v>
      </c>
      <c r="N83" s="24">
        <f t="shared" si="37"/>
        <v>0</v>
      </c>
      <c r="O83" s="25">
        <f t="shared" si="37"/>
        <v>0</v>
      </c>
      <c r="P83" s="24">
        <f t="shared" si="37"/>
        <v>0</v>
      </c>
      <c r="Q83" s="25">
        <f t="shared" si="37"/>
        <v>0</v>
      </c>
      <c r="R83" s="24">
        <f t="shared" si="37"/>
        <v>0</v>
      </c>
      <c r="S83" s="25">
        <f t="shared" si="37"/>
        <v>0</v>
      </c>
      <c r="T83" s="24">
        <f t="shared" si="37"/>
        <v>0</v>
      </c>
      <c r="U83" s="25">
        <f t="shared" si="37"/>
        <v>0</v>
      </c>
      <c r="V83" s="24">
        <f t="shared" si="37"/>
        <v>0</v>
      </c>
      <c r="W83" s="25">
        <f t="shared" si="37"/>
        <v>0</v>
      </c>
      <c r="X83" s="24">
        <f t="shared" si="34"/>
        <v>0</v>
      </c>
      <c r="Y83" s="24">
        <f t="shared" si="40"/>
        <v>0</v>
      </c>
      <c r="Z83" s="24">
        <f t="shared" si="41"/>
        <v>0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6">
        <v>0</v>
      </c>
      <c r="AK83" s="25">
        <v>0</v>
      </c>
      <c r="AL83" s="24">
        <v>0</v>
      </c>
      <c r="AM83" s="25">
        <v>0</v>
      </c>
      <c r="AN83" s="26">
        <v>0</v>
      </c>
      <c r="AO83" s="25">
        <v>0</v>
      </c>
      <c r="AP83" s="24">
        <v>0</v>
      </c>
      <c r="AQ83" s="24">
        <f t="shared" si="42"/>
        <v>0</v>
      </c>
      <c r="AR83" s="24">
        <f t="shared" si="43"/>
        <v>0</v>
      </c>
      <c r="AS83" s="25">
        <v>0</v>
      </c>
      <c r="AT83" s="24">
        <v>0</v>
      </c>
      <c r="AU83" s="25">
        <v>0</v>
      </c>
      <c r="AV83" s="24">
        <v>0</v>
      </c>
      <c r="AW83" s="25">
        <v>0</v>
      </c>
      <c r="AX83" s="24">
        <v>0</v>
      </c>
      <c r="AY83" s="25">
        <v>0</v>
      </c>
      <c r="AZ83" s="24">
        <v>0</v>
      </c>
      <c r="BA83" s="25">
        <v>0</v>
      </c>
      <c r="BB83" s="26">
        <v>0</v>
      </c>
      <c r="BC83" s="25">
        <v>0</v>
      </c>
      <c r="BD83" s="24">
        <v>0</v>
      </c>
      <c r="BE83" s="25">
        <v>0</v>
      </c>
      <c r="BF83" s="26">
        <v>0</v>
      </c>
      <c r="BG83" s="25">
        <v>0</v>
      </c>
      <c r="BH83" s="24">
        <v>0</v>
      </c>
      <c r="BI83" s="24">
        <f t="shared" si="44"/>
        <v>0</v>
      </c>
      <c r="BJ83" s="24">
        <f t="shared" si="45"/>
        <v>0</v>
      </c>
      <c r="BK83" s="25">
        <v>0</v>
      </c>
      <c r="BL83" s="24">
        <v>0</v>
      </c>
      <c r="BM83" s="25">
        <v>0</v>
      </c>
      <c r="BN83" s="24">
        <v>0</v>
      </c>
      <c r="BO83" s="25">
        <v>0</v>
      </c>
      <c r="BP83" s="24">
        <v>0</v>
      </c>
      <c r="BQ83" s="25">
        <v>0</v>
      </c>
      <c r="BR83" s="24">
        <v>0</v>
      </c>
      <c r="BS83" s="25">
        <v>0</v>
      </c>
      <c r="BT83" s="26">
        <v>0</v>
      </c>
      <c r="BU83" s="25">
        <v>0</v>
      </c>
      <c r="BV83" s="24">
        <v>0</v>
      </c>
      <c r="BW83" s="25">
        <v>0</v>
      </c>
      <c r="BX83" s="26">
        <v>0</v>
      </c>
      <c r="BY83" s="25">
        <v>0</v>
      </c>
      <c r="BZ83" s="24">
        <v>0</v>
      </c>
      <c r="CA83" s="24">
        <f t="shared" si="46"/>
        <v>0</v>
      </c>
      <c r="CB83" s="24">
        <f t="shared" si="47"/>
        <v>0</v>
      </c>
      <c r="CC83" s="25">
        <v>0</v>
      </c>
      <c r="CD83" s="24">
        <v>0</v>
      </c>
      <c r="CE83" s="25">
        <v>0</v>
      </c>
      <c r="CF83" s="24">
        <v>0</v>
      </c>
      <c r="CG83" s="25">
        <v>0</v>
      </c>
      <c r="CH83" s="24">
        <v>0</v>
      </c>
      <c r="CI83" s="25">
        <v>0</v>
      </c>
      <c r="CJ83" s="24">
        <v>0</v>
      </c>
      <c r="CK83" s="25">
        <v>0</v>
      </c>
      <c r="CL83" s="26">
        <v>0</v>
      </c>
      <c r="CM83" s="25">
        <v>0</v>
      </c>
      <c r="CN83" s="24">
        <v>0</v>
      </c>
      <c r="CO83" s="25">
        <v>0</v>
      </c>
      <c r="CP83" s="26">
        <v>0</v>
      </c>
      <c r="CQ83" s="25">
        <v>0</v>
      </c>
      <c r="CR83" s="24">
        <v>0</v>
      </c>
    </row>
    <row r="84" spans="1:96" x14ac:dyDescent="0.25">
      <c r="A84" s="6" t="s">
        <v>243</v>
      </c>
      <c r="B84" s="8" t="s">
        <v>44</v>
      </c>
      <c r="C84" s="28">
        <v>330048</v>
      </c>
      <c r="D84" s="29" t="s">
        <v>126</v>
      </c>
      <c r="E84" s="29" t="s">
        <v>123</v>
      </c>
      <c r="F84" s="31" t="s">
        <v>127</v>
      </c>
      <c r="G84" s="24">
        <f t="shared" si="38"/>
        <v>122316078.73</v>
      </c>
      <c r="H84" s="24">
        <f t="shared" si="39"/>
        <v>20324296.91</v>
      </c>
      <c r="I84" s="25">
        <f>AA84+AS84+BK84+CC84</f>
        <v>11052</v>
      </c>
      <c r="J84" s="24">
        <f t="shared" si="37"/>
        <v>3340842.92</v>
      </c>
      <c r="K84" s="25">
        <f t="shared" si="37"/>
        <v>2571</v>
      </c>
      <c r="L84" s="24">
        <f t="shared" si="37"/>
        <v>1715769.98</v>
      </c>
      <c r="M84" s="25">
        <f t="shared" si="37"/>
        <v>3586</v>
      </c>
      <c r="N84" s="24">
        <f t="shared" si="37"/>
        <v>15267684.01</v>
      </c>
      <c r="O84" s="25">
        <f t="shared" si="37"/>
        <v>421</v>
      </c>
      <c r="P84" s="24">
        <f t="shared" si="37"/>
        <v>10980031.57</v>
      </c>
      <c r="Q84" s="25">
        <f t="shared" si="37"/>
        <v>3006</v>
      </c>
      <c r="R84" s="24">
        <f t="shared" si="37"/>
        <v>91011750.25</v>
      </c>
      <c r="S84" s="25">
        <f t="shared" si="37"/>
        <v>0</v>
      </c>
      <c r="T84" s="24">
        <f t="shared" si="37"/>
        <v>0</v>
      </c>
      <c r="U84" s="25">
        <f t="shared" si="37"/>
        <v>58</v>
      </c>
      <c r="V84" s="24">
        <f t="shared" si="37"/>
        <v>9339910.3200000003</v>
      </c>
      <c r="W84" s="25">
        <f t="shared" si="37"/>
        <v>0</v>
      </c>
      <c r="X84" s="24">
        <f t="shared" si="34"/>
        <v>0</v>
      </c>
      <c r="Y84" s="24">
        <f t="shared" si="40"/>
        <v>37600947.369999997</v>
      </c>
      <c r="Z84" s="24">
        <f t="shared" si="41"/>
        <v>5803412.8200000003</v>
      </c>
      <c r="AA84" s="25">
        <v>3316</v>
      </c>
      <c r="AB84" s="24">
        <v>852375.99</v>
      </c>
      <c r="AC84" s="25">
        <v>771</v>
      </c>
      <c r="AD84" s="24">
        <v>514730.99</v>
      </c>
      <c r="AE84" s="25">
        <v>1076</v>
      </c>
      <c r="AF84" s="24">
        <v>4436305.84</v>
      </c>
      <c r="AG84" s="25">
        <v>146</v>
      </c>
      <c r="AH84" s="24">
        <v>4494009.47</v>
      </c>
      <c r="AI84" s="25">
        <v>902</v>
      </c>
      <c r="AJ84" s="26">
        <v>27303525.079999998</v>
      </c>
      <c r="AK84" s="25">
        <v>0</v>
      </c>
      <c r="AL84" s="24">
        <v>0</v>
      </c>
      <c r="AM84" s="25">
        <v>17</v>
      </c>
      <c r="AN84" s="26">
        <v>2801973.1</v>
      </c>
      <c r="AO84" s="25">
        <v>0</v>
      </c>
      <c r="AP84" s="24">
        <v>0</v>
      </c>
      <c r="AQ84" s="24">
        <f t="shared" si="42"/>
        <v>24757091.989999998</v>
      </c>
      <c r="AR84" s="24">
        <f t="shared" si="43"/>
        <v>4358735.63</v>
      </c>
      <c r="AS84" s="25">
        <v>2210</v>
      </c>
      <c r="AT84" s="24">
        <v>818045.47</v>
      </c>
      <c r="AU84" s="25">
        <v>514</v>
      </c>
      <c r="AV84" s="24">
        <v>343154</v>
      </c>
      <c r="AW84" s="25">
        <v>717</v>
      </c>
      <c r="AX84" s="24">
        <v>3197536.16</v>
      </c>
      <c r="AY84" s="25">
        <v>84</v>
      </c>
      <c r="AZ84" s="24">
        <v>2196006.31</v>
      </c>
      <c r="BA84" s="25">
        <v>601</v>
      </c>
      <c r="BB84" s="26">
        <v>18202350.050000001</v>
      </c>
      <c r="BC84" s="25">
        <v>0</v>
      </c>
      <c r="BD84" s="24">
        <v>0</v>
      </c>
      <c r="BE84" s="25">
        <v>12</v>
      </c>
      <c r="BF84" s="26">
        <v>1867982.06</v>
      </c>
      <c r="BG84" s="25">
        <v>0</v>
      </c>
      <c r="BH84" s="24">
        <v>0</v>
      </c>
      <c r="BI84" s="24">
        <f t="shared" si="44"/>
        <v>24757091.989999998</v>
      </c>
      <c r="BJ84" s="24">
        <f t="shared" si="45"/>
        <v>4358735.63</v>
      </c>
      <c r="BK84" s="25">
        <v>2210</v>
      </c>
      <c r="BL84" s="24">
        <v>818045.47</v>
      </c>
      <c r="BM84" s="25">
        <v>514</v>
      </c>
      <c r="BN84" s="24">
        <v>343154</v>
      </c>
      <c r="BO84" s="25">
        <v>717</v>
      </c>
      <c r="BP84" s="24">
        <v>3197536.16</v>
      </c>
      <c r="BQ84" s="25">
        <v>84</v>
      </c>
      <c r="BR84" s="24">
        <v>2196006.31</v>
      </c>
      <c r="BS84" s="25">
        <v>601</v>
      </c>
      <c r="BT84" s="26">
        <v>18202350.050000001</v>
      </c>
      <c r="BU84" s="25">
        <v>0</v>
      </c>
      <c r="BV84" s="24">
        <v>0</v>
      </c>
      <c r="BW84" s="25">
        <v>12</v>
      </c>
      <c r="BX84" s="26">
        <v>1867982.06</v>
      </c>
      <c r="BY84" s="25">
        <v>0</v>
      </c>
      <c r="BZ84" s="24">
        <v>0</v>
      </c>
      <c r="CA84" s="24">
        <f t="shared" si="46"/>
        <v>35200947.380000003</v>
      </c>
      <c r="CB84" s="24">
        <f t="shared" si="47"/>
        <v>5803412.8300000001</v>
      </c>
      <c r="CC84" s="25">
        <v>3316</v>
      </c>
      <c r="CD84" s="24">
        <v>852375.99</v>
      </c>
      <c r="CE84" s="25">
        <v>772</v>
      </c>
      <c r="CF84" s="24">
        <v>514730.99</v>
      </c>
      <c r="CG84" s="25">
        <v>1076</v>
      </c>
      <c r="CH84" s="24">
        <v>4436305.8499999996</v>
      </c>
      <c r="CI84" s="25">
        <v>107</v>
      </c>
      <c r="CJ84" s="24">
        <v>2094009.48</v>
      </c>
      <c r="CK84" s="25">
        <v>902</v>
      </c>
      <c r="CL84" s="26">
        <v>27303525.07</v>
      </c>
      <c r="CM84" s="25">
        <v>0</v>
      </c>
      <c r="CN84" s="24">
        <v>0</v>
      </c>
      <c r="CO84" s="25">
        <v>17</v>
      </c>
      <c r="CP84" s="26">
        <v>2801973.1</v>
      </c>
      <c r="CQ84" s="25">
        <v>0</v>
      </c>
      <c r="CR84" s="24">
        <v>0</v>
      </c>
    </row>
    <row r="85" spans="1:96" x14ac:dyDescent="0.25">
      <c r="A85" s="10" t="s">
        <v>244</v>
      </c>
      <c r="B85" s="11" t="s">
        <v>245</v>
      </c>
      <c r="C85" s="28">
        <v>330044</v>
      </c>
      <c r="D85" s="29" t="s">
        <v>126</v>
      </c>
      <c r="E85" s="29" t="s">
        <v>123</v>
      </c>
      <c r="F85" s="31" t="s">
        <v>127</v>
      </c>
      <c r="G85" s="24">
        <f t="shared" si="38"/>
        <v>19294793.550000001</v>
      </c>
      <c r="H85" s="24">
        <f t="shared" si="39"/>
        <v>9765881.75</v>
      </c>
      <c r="I85" s="25">
        <f t="shared" si="37"/>
        <v>7948</v>
      </c>
      <c r="J85" s="24">
        <f t="shared" si="37"/>
        <v>3085228.07</v>
      </c>
      <c r="K85" s="25">
        <f t="shared" si="37"/>
        <v>1006</v>
      </c>
      <c r="L85" s="24">
        <f t="shared" si="37"/>
        <v>594533.81000000006</v>
      </c>
      <c r="M85" s="25">
        <f t="shared" si="37"/>
        <v>3996</v>
      </c>
      <c r="N85" s="24">
        <f t="shared" si="37"/>
        <v>6086119.8700000001</v>
      </c>
      <c r="O85" s="25">
        <f t="shared" si="37"/>
        <v>232</v>
      </c>
      <c r="P85" s="24">
        <f t="shared" si="37"/>
        <v>2383919.25</v>
      </c>
      <c r="Q85" s="25">
        <f t="shared" si="37"/>
        <v>378</v>
      </c>
      <c r="R85" s="24">
        <f t="shared" si="37"/>
        <v>7144992.5499999998</v>
      </c>
      <c r="S85" s="25">
        <f t="shared" si="37"/>
        <v>0</v>
      </c>
      <c r="T85" s="24">
        <f t="shared" si="37"/>
        <v>0</v>
      </c>
      <c r="U85" s="25">
        <f t="shared" si="37"/>
        <v>0</v>
      </c>
      <c r="V85" s="24">
        <f t="shared" si="37"/>
        <v>0</v>
      </c>
      <c r="W85" s="25">
        <f t="shared" si="37"/>
        <v>0</v>
      </c>
      <c r="X85" s="24">
        <f t="shared" si="34"/>
        <v>0</v>
      </c>
      <c r="Y85" s="24">
        <f t="shared" si="40"/>
        <v>7675853.6500000004</v>
      </c>
      <c r="Z85" s="24">
        <f t="shared" si="41"/>
        <v>2673682.34</v>
      </c>
      <c r="AA85" s="25">
        <v>2384</v>
      </c>
      <c r="AB85" s="24">
        <v>794966.51</v>
      </c>
      <c r="AC85" s="25">
        <v>302</v>
      </c>
      <c r="AD85" s="24">
        <v>178360.14</v>
      </c>
      <c r="AE85" s="25">
        <v>1199</v>
      </c>
      <c r="AF85" s="24">
        <v>1700355.69</v>
      </c>
      <c r="AG85" s="25">
        <v>70</v>
      </c>
      <c r="AH85" s="24">
        <v>715175.78</v>
      </c>
      <c r="AI85" s="25">
        <v>226</v>
      </c>
      <c r="AJ85" s="26">
        <v>4286995.53</v>
      </c>
      <c r="AK85" s="25">
        <v>0</v>
      </c>
      <c r="AL85" s="24">
        <v>0</v>
      </c>
      <c r="AM85" s="25">
        <v>0</v>
      </c>
      <c r="AN85" s="26">
        <v>0</v>
      </c>
      <c r="AO85" s="25">
        <v>0</v>
      </c>
      <c r="AP85" s="24">
        <v>0</v>
      </c>
      <c r="AQ85" s="24">
        <f t="shared" si="42"/>
        <v>4115040.89</v>
      </c>
      <c r="AR85" s="24">
        <f t="shared" si="43"/>
        <v>2209258.5299999998</v>
      </c>
      <c r="AS85" s="25">
        <v>1590</v>
      </c>
      <c r="AT85" s="24">
        <v>747647.53</v>
      </c>
      <c r="AU85" s="25">
        <v>201</v>
      </c>
      <c r="AV85" s="24">
        <v>118906.76</v>
      </c>
      <c r="AW85" s="25">
        <v>799</v>
      </c>
      <c r="AX85" s="24">
        <v>1342704.24</v>
      </c>
      <c r="AY85" s="25">
        <v>46</v>
      </c>
      <c r="AZ85" s="24">
        <v>476783.85</v>
      </c>
      <c r="BA85" s="25">
        <v>76</v>
      </c>
      <c r="BB85" s="26">
        <v>1428998.51</v>
      </c>
      <c r="BC85" s="25">
        <v>0</v>
      </c>
      <c r="BD85" s="24">
        <v>0</v>
      </c>
      <c r="BE85" s="25">
        <v>0</v>
      </c>
      <c r="BF85" s="26">
        <v>0</v>
      </c>
      <c r="BG85" s="25">
        <v>0</v>
      </c>
      <c r="BH85" s="24">
        <v>0</v>
      </c>
      <c r="BI85" s="24">
        <f t="shared" si="44"/>
        <v>4115040.89</v>
      </c>
      <c r="BJ85" s="24">
        <f t="shared" si="45"/>
        <v>2209258.5299999998</v>
      </c>
      <c r="BK85" s="25">
        <v>1590</v>
      </c>
      <c r="BL85" s="24">
        <v>747647.53</v>
      </c>
      <c r="BM85" s="25">
        <v>201</v>
      </c>
      <c r="BN85" s="24">
        <v>118906.76</v>
      </c>
      <c r="BO85" s="25">
        <v>799</v>
      </c>
      <c r="BP85" s="24">
        <v>1342704.24</v>
      </c>
      <c r="BQ85" s="25">
        <v>46</v>
      </c>
      <c r="BR85" s="24">
        <v>476783.85</v>
      </c>
      <c r="BS85" s="25">
        <v>76</v>
      </c>
      <c r="BT85" s="26">
        <v>1428998.51</v>
      </c>
      <c r="BU85" s="25">
        <v>0</v>
      </c>
      <c r="BV85" s="24">
        <v>0</v>
      </c>
      <c r="BW85" s="25">
        <v>0</v>
      </c>
      <c r="BX85" s="26">
        <v>0</v>
      </c>
      <c r="BY85" s="25">
        <v>0</v>
      </c>
      <c r="BZ85" s="24">
        <v>0</v>
      </c>
      <c r="CA85" s="24">
        <f t="shared" si="46"/>
        <v>3388858.12</v>
      </c>
      <c r="CB85" s="24">
        <f t="shared" si="47"/>
        <v>2673682.35</v>
      </c>
      <c r="CC85" s="25">
        <v>2384</v>
      </c>
      <c r="CD85" s="24">
        <v>794966.5</v>
      </c>
      <c r="CE85" s="25">
        <v>302</v>
      </c>
      <c r="CF85" s="24">
        <v>178360.15</v>
      </c>
      <c r="CG85" s="25">
        <v>1199</v>
      </c>
      <c r="CH85" s="24">
        <v>1700355.7</v>
      </c>
      <c r="CI85" s="25">
        <v>70</v>
      </c>
      <c r="CJ85" s="24">
        <v>715175.77</v>
      </c>
      <c r="CK85" s="25"/>
      <c r="CL85" s="26"/>
      <c r="CM85" s="25">
        <v>0</v>
      </c>
      <c r="CN85" s="24">
        <v>0</v>
      </c>
      <c r="CO85" s="25">
        <v>0</v>
      </c>
      <c r="CP85" s="26">
        <v>0</v>
      </c>
      <c r="CQ85" s="25">
        <v>0</v>
      </c>
      <c r="CR85" s="24">
        <v>0</v>
      </c>
    </row>
    <row r="86" spans="1:96" x14ac:dyDescent="0.25">
      <c r="A86" s="6" t="s">
        <v>246</v>
      </c>
      <c r="B86" s="8" t="s">
        <v>247</v>
      </c>
      <c r="C86" s="28">
        <v>330043</v>
      </c>
      <c r="D86" s="29" t="s">
        <v>126</v>
      </c>
      <c r="E86" s="29" t="s">
        <v>123</v>
      </c>
      <c r="F86" s="31" t="s">
        <v>127</v>
      </c>
      <c r="G86" s="24">
        <f>H86+P86+R86+X86</f>
        <v>28910830.649999999</v>
      </c>
      <c r="H86" s="24">
        <f>J86+L86+N86</f>
        <v>25291343.77</v>
      </c>
      <c r="I86" s="25">
        <f t="shared" ref="I86:X86" si="51">AA86+AS86+BK86+CC86</f>
        <v>26930</v>
      </c>
      <c r="J86" s="24">
        <f t="shared" si="51"/>
        <v>10925123.630000001</v>
      </c>
      <c r="K86" s="25">
        <f t="shared" si="51"/>
        <v>5340</v>
      </c>
      <c r="L86" s="24">
        <f t="shared" si="51"/>
        <v>3176082.89</v>
      </c>
      <c r="M86" s="25">
        <f t="shared" si="51"/>
        <v>12647</v>
      </c>
      <c r="N86" s="24">
        <f t="shared" si="51"/>
        <v>11190137.25</v>
      </c>
      <c r="O86" s="25">
        <f t="shared" si="51"/>
        <v>243</v>
      </c>
      <c r="P86" s="24">
        <f t="shared" si="51"/>
        <v>2167096.25</v>
      </c>
      <c r="Q86" s="25">
        <f t="shared" si="51"/>
        <v>79</v>
      </c>
      <c r="R86" s="24">
        <f t="shared" si="51"/>
        <v>1452390.63</v>
      </c>
      <c r="S86" s="25">
        <f t="shared" si="51"/>
        <v>0</v>
      </c>
      <c r="T86" s="24">
        <f t="shared" si="51"/>
        <v>0</v>
      </c>
      <c r="U86" s="25">
        <f t="shared" si="51"/>
        <v>0</v>
      </c>
      <c r="V86" s="24">
        <f t="shared" si="51"/>
        <v>0</v>
      </c>
      <c r="W86" s="25">
        <f t="shared" si="51"/>
        <v>0</v>
      </c>
      <c r="X86" s="24">
        <f t="shared" si="51"/>
        <v>0</v>
      </c>
      <c r="Y86" s="24">
        <f>Z86+AH86+AJ86+AP86</f>
        <v>7667432.0700000003</v>
      </c>
      <c r="Z86" s="24">
        <f>AB86+AD86+AF86</f>
        <v>6581586</v>
      </c>
      <c r="AA86" s="25">
        <v>8079</v>
      </c>
      <c r="AB86" s="24">
        <v>2764570.35</v>
      </c>
      <c r="AC86" s="25">
        <v>1602</v>
      </c>
      <c r="AD86" s="24">
        <v>952824.87</v>
      </c>
      <c r="AE86" s="25">
        <v>3794</v>
      </c>
      <c r="AF86" s="24">
        <v>2864190.78</v>
      </c>
      <c r="AG86" s="25">
        <v>73</v>
      </c>
      <c r="AH86" s="24">
        <v>650128.88</v>
      </c>
      <c r="AI86" s="25">
        <v>24</v>
      </c>
      <c r="AJ86" s="26">
        <v>435717.19</v>
      </c>
      <c r="AK86" s="25">
        <v>0</v>
      </c>
      <c r="AL86" s="24">
        <v>0</v>
      </c>
      <c r="AM86" s="25">
        <v>0</v>
      </c>
      <c r="AN86" s="26">
        <v>0</v>
      </c>
      <c r="AO86" s="25">
        <v>0</v>
      </c>
      <c r="AP86" s="24">
        <v>0</v>
      </c>
      <c r="AQ86" s="24">
        <f>AR86+AZ86+BB86+BH86</f>
        <v>6787983.2800000003</v>
      </c>
      <c r="AR86" s="24">
        <f>AT86+AV86+AX86</f>
        <v>6064085.9000000004</v>
      </c>
      <c r="AS86" s="25">
        <v>5386</v>
      </c>
      <c r="AT86" s="24">
        <v>2697991.47</v>
      </c>
      <c r="AU86" s="25">
        <v>1068</v>
      </c>
      <c r="AV86" s="24">
        <v>635216.57999999996</v>
      </c>
      <c r="AW86" s="25">
        <v>2529</v>
      </c>
      <c r="AX86" s="24">
        <v>2730877.85</v>
      </c>
      <c r="AY86" s="25">
        <v>49</v>
      </c>
      <c r="AZ86" s="24">
        <v>433419.25</v>
      </c>
      <c r="BA86" s="25">
        <v>16</v>
      </c>
      <c r="BB86" s="26">
        <v>290478.13</v>
      </c>
      <c r="BC86" s="25">
        <v>0</v>
      </c>
      <c r="BD86" s="24">
        <v>0</v>
      </c>
      <c r="BE86" s="25">
        <v>0</v>
      </c>
      <c r="BF86" s="26">
        <v>0</v>
      </c>
      <c r="BG86" s="25">
        <v>0</v>
      </c>
      <c r="BH86" s="24">
        <v>0</v>
      </c>
      <c r="BI86" s="24">
        <f>BJ86+BR86+BT86+BZ86</f>
        <v>6787983.2800000003</v>
      </c>
      <c r="BJ86" s="24">
        <f>BL86+BN86+BP86</f>
        <v>6064085.9000000004</v>
      </c>
      <c r="BK86" s="25">
        <v>5386</v>
      </c>
      <c r="BL86" s="24">
        <v>2697991.47</v>
      </c>
      <c r="BM86" s="25">
        <v>1068</v>
      </c>
      <c r="BN86" s="24">
        <v>635216.57999999996</v>
      </c>
      <c r="BO86" s="25">
        <v>2529</v>
      </c>
      <c r="BP86" s="24">
        <v>2730877.85</v>
      </c>
      <c r="BQ86" s="25">
        <v>49</v>
      </c>
      <c r="BR86" s="24">
        <v>433419.25</v>
      </c>
      <c r="BS86" s="25">
        <v>16</v>
      </c>
      <c r="BT86" s="26">
        <v>290478.13</v>
      </c>
      <c r="BU86" s="25">
        <v>0</v>
      </c>
      <c r="BV86" s="24">
        <v>0</v>
      </c>
      <c r="BW86" s="25">
        <v>0</v>
      </c>
      <c r="BX86" s="26">
        <v>0</v>
      </c>
      <c r="BY86" s="25">
        <v>0</v>
      </c>
      <c r="BZ86" s="24">
        <v>0</v>
      </c>
      <c r="CA86" s="24">
        <f>CB86+CJ86+CL86+CR86</f>
        <v>7667432.0199999996</v>
      </c>
      <c r="CB86" s="24">
        <f>CD86+CF86+CH86</f>
        <v>6581585.9699999997</v>
      </c>
      <c r="CC86" s="25">
        <v>8079</v>
      </c>
      <c r="CD86" s="24">
        <v>2764570.34</v>
      </c>
      <c r="CE86" s="25">
        <v>1602</v>
      </c>
      <c r="CF86" s="24">
        <v>952824.86</v>
      </c>
      <c r="CG86" s="25">
        <v>3795</v>
      </c>
      <c r="CH86" s="24">
        <v>2864190.77</v>
      </c>
      <c r="CI86" s="25">
        <v>72</v>
      </c>
      <c r="CJ86" s="24">
        <v>650128.87</v>
      </c>
      <c r="CK86" s="25">
        <v>23</v>
      </c>
      <c r="CL86" s="26">
        <v>435717.18</v>
      </c>
      <c r="CM86" s="25">
        <v>0</v>
      </c>
      <c r="CN86" s="24">
        <v>0</v>
      </c>
      <c r="CO86" s="25">
        <v>0</v>
      </c>
      <c r="CP86" s="26">
        <v>0</v>
      </c>
      <c r="CQ86" s="25">
        <v>0</v>
      </c>
      <c r="CR86" s="24">
        <v>0</v>
      </c>
    </row>
    <row r="87" spans="1:96" x14ac:dyDescent="0.25">
      <c r="A87" s="10" t="s">
        <v>248</v>
      </c>
      <c r="B87" s="8" t="s">
        <v>45</v>
      </c>
      <c r="C87" s="28">
        <v>330233</v>
      </c>
      <c r="D87" s="29" t="s">
        <v>126</v>
      </c>
      <c r="E87" s="29" t="s">
        <v>123</v>
      </c>
      <c r="F87" s="31" t="s">
        <v>127</v>
      </c>
      <c r="G87" s="24">
        <f t="shared" si="38"/>
        <v>2991727.46</v>
      </c>
      <c r="H87" s="24">
        <f t="shared" si="39"/>
        <v>2991727.46</v>
      </c>
      <c r="I87" s="25">
        <f t="shared" si="37"/>
        <v>2145</v>
      </c>
      <c r="J87" s="24">
        <f t="shared" si="37"/>
        <v>1005232.8</v>
      </c>
      <c r="K87" s="25">
        <f t="shared" si="37"/>
        <v>506</v>
      </c>
      <c r="L87" s="24">
        <f t="shared" si="37"/>
        <v>290486.5</v>
      </c>
      <c r="M87" s="25">
        <f t="shared" si="37"/>
        <v>1540</v>
      </c>
      <c r="N87" s="24">
        <f t="shared" si="37"/>
        <v>1696008.16</v>
      </c>
      <c r="O87" s="25">
        <f t="shared" si="37"/>
        <v>0</v>
      </c>
      <c r="P87" s="24">
        <f t="shared" si="37"/>
        <v>0</v>
      </c>
      <c r="Q87" s="25">
        <f t="shared" si="37"/>
        <v>0</v>
      </c>
      <c r="R87" s="24">
        <f t="shared" si="37"/>
        <v>0</v>
      </c>
      <c r="S87" s="25">
        <f t="shared" si="37"/>
        <v>0</v>
      </c>
      <c r="T87" s="24">
        <f t="shared" si="37"/>
        <v>0</v>
      </c>
      <c r="U87" s="25">
        <f t="shared" si="37"/>
        <v>0</v>
      </c>
      <c r="V87" s="24">
        <f t="shared" si="37"/>
        <v>0</v>
      </c>
      <c r="W87" s="25">
        <f t="shared" si="37"/>
        <v>0</v>
      </c>
      <c r="X87" s="24">
        <f t="shared" si="34"/>
        <v>0</v>
      </c>
      <c r="Y87" s="24">
        <f t="shared" si="40"/>
        <v>897518.24</v>
      </c>
      <c r="Z87" s="24">
        <f t="shared" si="41"/>
        <v>897518.24</v>
      </c>
      <c r="AA87" s="25">
        <v>644</v>
      </c>
      <c r="AB87" s="24">
        <v>301569.84000000003</v>
      </c>
      <c r="AC87" s="25">
        <v>152</v>
      </c>
      <c r="AD87" s="24">
        <v>87145.95</v>
      </c>
      <c r="AE87" s="25">
        <v>462</v>
      </c>
      <c r="AF87" s="24">
        <v>508802.45</v>
      </c>
      <c r="AG87" s="25">
        <v>0</v>
      </c>
      <c r="AH87" s="24">
        <v>0</v>
      </c>
      <c r="AI87" s="25">
        <v>0</v>
      </c>
      <c r="AJ87" s="26">
        <v>0</v>
      </c>
      <c r="AK87" s="25">
        <v>0</v>
      </c>
      <c r="AL87" s="24">
        <v>0</v>
      </c>
      <c r="AM87" s="25">
        <v>0</v>
      </c>
      <c r="AN87" s="26">
        <v>0</v>
      </c>
      <c r="AO87" s="25">
        <v>0</v>
      </c>
      <c r="AP87" s="24">
        <v>0</v>
      </c>
      <c r="AQ87" s="24">
        <f t="shared" si="42"/>
        <v>598345.49</v>
      </c>
      <c r="AR87" s="24">
        <f t="shared" si="43"/>
        <v>598345.49</v>
      </c>
      <c r="AS87" s="25">
        <v>429</v>
      </c>
      <c r="AT87" s="24">
        <v>201046.56</v>
      </c>
      <c r="AU87" s="25">
        <v>101</v>
      </c>
      <c r="AV87" s="24">
        <v>58097.3</v>
      </c>
      <c r="AW87" s="25">
        <v>308</v>
      </c>
      <c r="AX87" s="24">
        <v>339201.63</v>
      </c>
      <c r="AY87" s="25">
        <v>0</v>
      </c>
      <c r="AZ87" s="24">
        <v>0</v>
      </c>
      <c r="BA87" s="25">
        <v>0</v>
      </c>
      <c r="BB87" s="26">
        <v>0</v>
      </c>
      <c r="BC87" s="25">
        <v>0</v>
      </c>
      <c r="BD87" s="24">
        <v>0</v>
      </c>
      <c r="BE87" s="25">
        <v>0</v>
      </c>
      <c r="BF87" s="26">
        <v>0</v>
      </c>
      <c r="BG87" s="25">
        <v>0</v>
      </c>
      <c r="BH87" s="24">
        <v>0</v>
      </c>
      <c r="BI87" s="24">
        <f t="shared" si="44"/>
        <v>598345.49</v>
      </c>
      <c r="BJ87" s="24">
        <f t="shared" si="45"/>
        <v>598345.49</v>
      </c>
      <c r="BK87" s="25">
        <v>429</v>
      </c>
      <c r="BL87" s="24">
        <v>201046.56</v>
      </c>
      <c r="BM87" s="25">
        <v>101</v>
      </c>
      <c r="BN87" s="24">
        <v>58097.3</v>
      </c>
      <c r="BO87" s="25">
        <v>308</v>
      </c>
      <c r="BP87" s="24">
        <v>339201.63</v>
      </c>
      <c r="BQ87" s="25">
        <v>0</v>
      </c>
      <c r="BR87" s="24">
        <v>0</v>
      </c>
      <c r="BS87" s="25">
        <v>0</v>
      </c>
      <c r="BT87" s="26">
        <v>0</v>
      </c>
      <c r="BU87" s="25">
        <v>0</v>
      </c>
      <c r="BV87" s="24">
        <v>0</v>
      </c>
      <c r="BW87" s="25">
        <v>0</v>
      </c>
      <c r="BX87" s="26">
        <v>0</v>
      </c>
      <c r="BY87" s="25">
        <v>0</v>
      </c>
      <c r="BZ87" s="24">
        <v>0</v>
      </c>
      <c r="CA87" s="24">
        <f t="shared" si="46"/>
        <v>897518.24</v>
      </c>
      <c r="CB87" s="24">
        <f t="shared" si="47"/>
        <v>897518.24</v>
      </c>
      <c r="CC87" s="25">
        <v>643</v>
      </c>
      <c r="CD87" s="24">
        <v>301569.84000000003</v>
      </c>
      <c r="CE87" s="25">
        <v>152</v>
      </c>
      <c r="CF87" s="24">
        <v>87145.95</v>
      </c>
      <c r="CG87" s="25">
        <v>462</v>
      </c>
      <c r="CH87" s="24">
        <v>508802.45</v>
      </c>
      <c r="CI87" s="25">
        <v>0</v>
      </c>
      <c r="CJ87" s="24">
        <v>0</v>
      </c>
      <c r="CK87" s="25">
        <v>0</v>
      </c>
      <c r="CL87" s="26">
        <v>0</v>
      </c>
      <c r="CM87" s="25">
        <v>0</v>
      </c>
      <c r="CN87" s="24">
        <v>0</v>
      </c>
      <c r="CO87" s="25">
        <v>0</v>
      </c>
      <c r="CP87" s="26">
        <v>0</v>
      </c>
      <c r="CQ87" s="25">
        <v>0</v>
      </c>
      <c r="CR87" s="24">
        <v>0</v>
      </c>
    </row>
    <row r="88" spans="1:96" x14ac:dyDescent="0.25">
      <c r="A88" s="10" t="s">
        <v>249</v>
      </c>
      <c r="B88" s="8" t="s">
        <v>46</v>
      </c>
      <c r="C88" s="28">
        <v>330335</v>
      </c>
      <c r="D88" s="29" t="s">
        <v>126</v>
      </c>
      <c r="E88" s="29" t="s">
        <v>123</v>
      </c>
      <c r="F88" s="31" t="s">
        <v>127</v>
      </c>
      <c r="G88" s="24">
        <f t="shared" si="38"/>
        <v>14762583.6</v>
      </c>
      <c r="H88" s="24">
        <f t="shared" si="39"/>
        <v>0</v>
      </c>
      <c r="I88" s="25">
        <f t="shared" si="37"/>
        <v>0</v>
      </c>
      <c r="J88" s="24">
        <f t="shared" si="37"/>
        <v>0</v>
      </c>
      <c r="K88" s="25">
        <f t="shared" si="37"/>
        <v>0</v>
      </c>
      <c r="L88" s="24">
        <f t="shared" si="37"/>
        <v>0</v>
      </c>
      <c r="M88" s="25">
        <f t="shared" si="37"/>
        <v>0</v>
      </c>
      <c r="N88" s="24">
        <f t="shared" si="37"/>
        <v>0</v>
      </c>
      <c r="O88" s="25">
        <f t="shared" si="37"/>
        <v>0</v>
      </c>
      <c r="P88" s="24">
        <f t="shared" si="37"/>
        <v>0</v>
      </c>
      <c r="Q88" s="25">
        <f t="shared" si="37"/>
        <v>0</v>
      </c>
      <c r="R88" s="24">
        <f t="shared" si="37"/>
        <v>0</v>
      </c>
      <c r="S88" s="25">
        <f t="shared" si="37"/>
        <v>0</v>
      </c>
      <c r="T88" s="24">
        <f t="shared" si="37"/>
        <v>0</v>
      </c>
      <c r="U88" s="25">
        <f t="shared" si="37"/>
        <v>0</v>
      </c>
      <c r="V88" s="24">
        <f t="shared" si="37"/>
        <v>0</v>
      </c>
      <c r="W88" s="25">
        <f t="shared" si="37"/>
        <v>5487</v>
      </c>
      <c r="X88" s="24">
        <f t="shared" si="34"/>
        <v>14762583.6</v>
      </c>
      <c r="Y88" s="24">
        <f t="shared" si="40"/>
        <v>3702777.51</v>
      </c>
      <c r="Z88" s="24">
        <f t="shared" si="41"/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6">
        <v>0</v>
      </c>
      <c r="AK88" s="25">
        <v>0</v>
      </c>
      <c r="AL88" s="24">
        <v>0</v>
      </c>
      <c r="AM88" s="25">
        <v>0</v>
      </c>
      <c r="AN88" s="26">
        <v>0</v>
      </c>
      <c r="AO88" s="25">
        <v>1372</v>
      </c>
      <c r="AP88" s="24">
        <v>3702777.51</v>
      </c>
      <c r="AQ88" s="24">
        <f t="shared" si="42"/>
        <v>3702777.51</v>
      </c>
      <c r="AR88" s="24">
        <f t="shared" si="43"/>
        <v>0</v>
      </c>
      <c r="AS88" s="25">
        <v>0</v>
      </c>
      <c r="AT88" s="24">
        <v>0</v>
      </c>
      <c r="AU88" s="25">
        <v>0</v>
      </c>
      <c r="AV88" s="24">
        <v>0</v>
      </c>
      <c r="AW88" s="25">
        <v>0</v>
      </c>
      <c r="AX88" s="24">
        <v>0</v>
      </c>
      <c r="AY88" s="25">
        <v>0</v>
      </c>
      <c r="AZ88" s="24">
        <v>0</v>
      </c>
      <c r="BA88" s="25">
        <v>0</v>
      </c>
      <c r="BB88" s="26">
        <v>0</v>
      </c>
      <c r="BC88" s="25">
        <v>0</v>
      </c>
      <c r="BD88" s="24">
        <v>0</v>
      </c>
      <c r="BE88" s="25">
        <v>0</v>
      </c>
      <c r="BF88" s="26">
        <v>0</v>
      </c>
      <c r="BG88" s="25">
        <v>1372</v>
      </c>
      <c r="BH88" s="24">
        <v>3702777.51</v>
      </c>
      <c r="BI88" s="24">
        <f t="shared" si="44"/>
        <v>3702777.51</v>
      </c>
      <c r="BJ88" s="24">
        <f t="shared" si="45"/>
        <v>0</v>
      </c>
      <c r="BK88" s="25">
        <v>0</v>
      </c>
      <c r="BL88" s="24">
        <v>0</v>
      </c>
      <c r="BM88" s="25">
        <v>0</v>
      </c>
      <c r="BN88" s="24">
        <v>0</v>
      </c>
      <c r="BO88" s="25">
        <v>0</v>
      </c>
      <c r="BP88" s="24">
        <v>0</v>
      </c>
      <c r="BQ88" s="25">
        <v>0</v>
      </c>
      <c r="BR88" s="24">
        <v>0</v>
      </c>
      <c r="BS88" s="25">
        <v>0</v>
      </c>
      <c r="BT88" s="26">
        <v>0</v>
      </c>
      <c r="BU88" s="25">
        <v>0</v>
      </c>
      <c r="BV88" s="24">
        <v>0</v>
      </c>
      <c r="BW88" s="25">
        <v>0</v>
      </c>
      <c r="BX88" s="26">
        <v>0</v>
      </c>
      <c r="BY88" s="25">
        <v>1372</v>
      </c>
      <c r="BZ88" s="24">
        <v>3702777.51</v>
      </c>
      <c r="CA88" s="24">
        <f t="shared" si="46"/>
        <v>3654251.07</v>
      </c>
      <c r="CB88" s="24">
        <f t="shared" si="47"/>
        <v>0</v>
      </c>
      <c r="CC88" s="25">
        <v>0</v>
      </c>
      <c r="CD88" s="24">
        <v>0</v>
      </c>
      <c r="CE88" s="25">
        <v>0</v>
      </c>
      <c r="CF88" s="24">
        <v>0</v>
      </c>
      <c r="CG88" s="25">
        <v>0</v>
      </c>
      <c r="CH88" s="24">
        <v>0</v>
      </c>
      <c r="CI88" s="25">
        <v>0</v>
      </c>
      <c r="CJ88" s="24">
        <v>0</v>
      </c>
      <c r="CK88" s="25">
        <v>0</v>
      </c>
      <c r="CL88" s="26">
        <v>0</v>
      </c>
      <c r="CM88" s="25">
        <v>0</v>
      </c>
      <c r="CN88" s="24">
        <v>0</v>
      </c>
      <c r="CO88" s="25">
        <v>0</v>
      </c>
      <c r="CP88" s="26">
        <v>0</v>
      </c>
      <c r="CQ88" s="25">
        <v>1371</v>
      </c>
      <c r="CR88" s="24">
        <v>3654251.07</v>
      </c>
    </row>
    <row r="89" spans="1:96" x14ac:dyDescent="0.25">
      <c r="A89" s="6" t="s">
        <v>250</v>
      </c>
      <c r="B89" s="8" t="s">
        <v>47</v>
      </c>
      <c r="C89" s="28">
        <v>330227</v>
      </c>
      <c r="D89" s="29" t="s">
        <v>126</v>
      </c>
      <c r="E89" s="29" t="s">
        <v>123</v>
      </c>
      <c r="F89" s="31" t="s">
        <v>127</v>
      </c>
      <c r="G89" s="24">
        <f t="shared" si="38"/>
        <v>2293947.1</v>
      </c>
      <c r="H89" s="24">
        <f t="shared" si="39"/>
        <v>944124.13</v>
      </c>
      <c r="I89" s="25">
        <f t="shared" si="37"/>
        <v>1450</v>
      </c>
      <c r="J89" s="24">
        <f t="shared" si="37"/>
        <v>220524.42</v>
      </c>
      <c r="K89" s="25">
        <f t="shared" si="37"/>
        <v>0</v>
      </c>
      <c r="L89" s="24">
        <f t="shared" si="37"/>
        <v>0</v>
      </c>
      <c r="M89" s="25">
        <f t="shared" si="37"/>
        <v>776</v>
      </c>
      <c r="N89" s="24">
        <f t="shared" si="37"/>
        <v>723599.71</v>
      </c>
      <c r="O89" s="25">
        <f t="shared" si="37"/>
        <v>73</v>
      </c>
      <c r="P89" s="24">
        <f t="shared" si="37"/>
        <v>1349822.97</v>
      </c>
      <c r="Q89" s="25">
        <f t="shared" si="37"/>
        <v>0</v>
      </c>
      <c r="R89" s="24">
        <f t="shared" si="37"/>
        <v>0</v>
      </c>
      <c r="S89" s="25">
        <f t="shared" si="37"/>
        <v>0</v>
      </c>
      <c r="T89" s="24">
        <f t="shared" si="37"/>
        <v>0</v>
      </c>
      <c r="U89" s="25">
        <f t="shared" si="37"/>
        <v>0</v>
      </c>
      <c r="V89" s="24">
        <f t="shared" si="37"/>
        <v>0</v>
      </c>
      <c r="W89" s="25">
        <f t="shared" si="37"/>
        <v>0</v>
      </c>
      <c r="X89" s="24">
        <f t="shared" si="34"/>
        <v>0</v>
      </c>
      <c r="Y89" s="24">
        <f t="shared" si="40"/>
        <v>708523.93</v>
      </c>
      <c r="Z89" s="24">
        <f t="shared" si="41"/>
        <v>283237.24</v>
      </c>
      <c r="AA89" s="25">
        <v>435</v>
      </c>
      <c r="AB89" s="24">
        <v>66157.33</v>
      </c>
      <c r="AC89" s="25">
        <v>0</v>
      </c>
      <c r="AD89" s="24">
        <v>0</v>
      </c>
      <c r="AE89" s="25">
        <v>233</v>
      </c>
      <c r="AF89" s="24">
        <v>217079.91</v>
      </c>
      <c r="AG89" s="25">
        <v>23</v>
      </c>
      <c r="AH89" s="24">
        <v>425286.69</v>
      </c>
      <c r="AI89" s="25">
        <v>0</v>
      </c>
      <c r="AJ89" s="26">
        <v>0</v>
      </c>
      <c r="AK89" s="25">
        <v>0</v>
      </c>
      <c r="AL89" s="24">
        <v>0</v>
      </c>
      <c r="AM89" s="25">
        <v>0</v>
      </c>
      <c r="AN89" s="26">
        <v>0</v>
      </c>
      <c r="AO89" s="25">
        <v>0</v>
      </c>
      <c r="AP89" s="24">
        <v>0</v>
      </c>
      <c r="AQ89" s="24">
        <f t="shared" si="42"/>
        <v>458789.41</v>
      </c>
      <c r="AR89" s="24">
        <f t="shared" si="43"/>
        <v>188824.82</v>
      </c>
      <c r="AS89" s="25">
        <v>290</v>
      </c>
      <c r="AT89" s="24">
        <v>44104.88</v>
      </c>
      <c r="AU89" s="25">
        <v>0</v>
      </c>
      <c r="AV89" s="24">
        <v>0</v>
      </c>
      <c r="AW89" s="25">
        <v>155</v>
      </c>
      <c r="AX89" s="24">
        <v>144719.94</v>
      </c>
      <c r="AY89" s="25">
        <v>15</v>
      </c>
      <c r="AZ89" s="24">
        <v>269964.59000000003</v>
      </c>
      <c r="BA89" s="25">
        <v>0</v>
      </c>
      <c r="BB89" s="26">
        <v>0</v>
      </c>
      <c r="BC89" s="25">
        <v>0</v>
      </c>
      <c r="BD89" s="24">
        <v>0</v>
      </c>
      <c r="BE89" s="25">
        <v>0</v>
      </c>
      <c r="BF89" s="26">
        <v>0</v>
      </c>
      <c r="BG89" s="25">
        <v>0</v>
      </c>
      <c r="BH89" s="24">
        <v>0</v>
      </c>
      <c r="BI89" s="24">
        <f t="shared" si="44"/>
        <v>458789.41</v>
      </c>
      <c r="BJ89" s="24">
        <f t="shared" si="45"/>
        <v>188824.82</v>
      </c>
      <c r="BK89" s="25">
        <v>290</v>
      </c>
      <c r="BL89" s="24">
        <v>44104.88</v>
      </c>
      <c r="BM89" s="25">
        <v>0</v>
      </c>
      <c r="BN89" s="24">
        <v>0</v>
      </c>
      <c r="BO89" s="25">
        <v>155</v>
      </c>
      <c r="BP89" s="24">
        <v>144719.94</v>
      </c>
      <c r="BQ89" s="25">
        <v>15</v>
      </c>
      <c r="BR89" s="24">
        <v>269964.59000000003</v>
      </c>
      <c r="BS89" s="25">
        <v>0</v>
      </c>
      <c r="BT89" s="26">
        <v>0</v>
      </c>
      <c r="BU89" s="25">
        <v>0</v>
      </c>
      <c r="BV89" s="24">
        <v>0</v>
      </c>
      <c r="BW89" s="25">
        <v>0</v>
      </c>
      <c r="BX89" s="26">
        <v>0</v>
      </c>
      <c r="BY89" s="25">
        <v>0</v>
      </c>
      <c r="BZ89" s="24">
        <v>0</v>
      </c>
      <c r="CA89" s="24">
        <f t="shared" si="46"/>
        <v>667844.35</v>
      </c>
      <c r="CB89" s="24">
        <f t="shared" si="47"/>
        <v>283237.25</v>
      </c>
      <c r="CC89" s="25">
        <v>435</v>
      </c>
      <c r="CD89" s="24">
        <v>66157.33</v>
      </c>
      <c r="CE89" s="25">
        <v>0</v>
      </c>
      <c r="CF89" s="24">
        <v>0</v>
      </c>
      <c r="CG89" s="25">
        <v>233</v>
      </c>
      <c r="CH89" s="24">
        <v>217079.92</v>
      </c>
      <c r="CI89" s="25">
        <v>20</v>
      </c>
      <c r="CJ89" s="24">
        <v>384607.1</v>
      </c>
      <c r="CK89" s="25">
        <v>0</v>
      </c>
      <c r="CL89" s="26">
        <v>0</v>
      </c>
      <c r="CM89" s="25">
        <v>0</v>
      </c>
      <c r="CN89" s="24">
        <v>0</v>
      </c>
      <c r="CO89" s="25">
        <v>0</v>
      </c>
      <c r="CP89" s="26">
        <v>0</v>
      </c>
      <c r="CQ89" s="25">
        <v>0</v>
      </c>
      <c r="CR89" s="24">
        <v>0</v>
      </c>
    </row>
    <row r="90" spans="1:96" x14ac:dyDescent="0.25">
      <c r="A90" s="6" t="s">
        <v>251</v>
      </c>
      <c r="B90" s="8" t="s">
        <v>48</v>
      </c>
      <c r="C90" s="28">
        <v>330045</v>
      </c>
      <c r="D90" s="29" t="s">
        <v>126</v>
      </c>
      <c r="E90" s="29" t="s">
        <v>123</v>
      </c>
      <c r="F90" s="31" t="s">
        <v>127</v>
      </c>
      <c r="G90" s="24">
        <f t="shared" si="38"/>
        <v>10859578.279999999</v>
      </c>
      <c r="H90" s="24">
        <f t="shared" si="39"/>
        <v>8379997.79</v>
      </c>
      <c r="I90" s="25">
        <f t="shared" si="37"/>
        <v>5354</v>
      </c>
      <c r="J90" s="24">
        <f t="shared" si="37"/>
        <v>4568864.9400000004</v>
      </c>
      <c r="K90" s="25">
        <f t="shared" si="37"/>
        <v>2003</v>
      </c>
      <c r="L90" s="24">
        <f t="shared" si="37"/>
        <v>976090.42</v>
      </c>
      <c r="M90" s="25">
        <f t="shared" si="37"/>
        <v>3158</v>
      </c>
      <c r="N90" s="24">
        <f t="shared" si="37"/>
        <v>2835042.43</v>
      </c>
      <c r="O90" s="25">
        <f t="shared" si="37"/>
        <v>187</v>
      </c>
      <c r="P90" s="24">
        <f t="shared" si="37"/>
        <v>1724985.03</v>
      </c>
      <c r="Q90" s="25">
        <f t="shared" si="37"/>
        <v>43</v>
      </c>
      <c r="R90" s="24">
        <f t="shared" si="37"/>
        <v>754595.46</v>
      </c>
      <c r="S90" s="25">
        <f t="shared" si="37"/>
        <v>0</v>
      </c>
      <c r="T90" s="24">
        <f t="shared" si="37"/>
        <v>0</v>
      </c>
      <c r="U90" s="25">
        <f t="shared" si="37"/>
        <v>0</v>
      </c>
      <c r="V90" s="24">
        <f t="shared" si="37"/>
        <v>0</v>
      </c>
      <c r="W90" s="25">
        <f t="shared" si="37"/>
        <v>0</v>
      </c>
      <c r="X90" s="24">
        <f t="shared" si="34"/>
        <v>0</v>
      </c>
      <c r="Y90" s="24">
        <f t="shared" si="40"/>
        <v>2957454.93</v>
      </c>
      <c r="Z90" s="24">
        <f t="shared" si="41"/>
        <v>2213580.7799999998</v>
      </c>
      <c r="AA90" s="25">
        <v>1606</v>
      </c>
      <c r="AB90" s="24">
        <v>1161050.1599999999</v>
      </c>
      <c r="AC90" s="25">
        <v>601</v>
      </c>
      <c r="AD90" s="24">
        <v>292827.13</v>
      </c>
      <c r="AE90" s="25">
        <v>947</v>
      </c>
      <c r="AF90" s="24">
        <v>759703.49</v>
      </c>
      <c r="AG90" s="25">
        <v>56</v>
      </c>
      <c r="AH90" s="24">
        <v>517495.51</v>
      </c>
      <c r="AI90" s="25">
        <v>13</v>
      </c>
      <c r="AJ90" s="26">
        <v>226378.64</v>
      </c>
      <c r="AK90" s="25">
        <v>0</v>
      </c>
      <c r="AL90" s="24">
        <v>0</v>
      </c>
      <c r="AM90" s="25">
        <v>0</v>
      </c>
      <c r="AN90" s="26">
        <v>0</v>
      </c>
      <c r="AO90" s="25">
        <v>0</v>
      </c>
      <c r="AP90" s="24">
        <v>0</v>
      </c>
      <c r="AQ90" s="24">
        <f t="shared" si="42"/>
        <v>2472334.21</v>
      </c>
      <c r="AR90" s="24">
        <f t="shared" si="43"/>
        <v>1976418.11</v>
      </c>
      <c r="AS90" s="25">
        <v>1071</v>
      </c>
      <c r="AT90" s="24">
        <v>1123382.31</v>
      </c>
      <c r="AU90" s="25">
        <v>401</v>
      </c>
      <c r="AV90" s="24">
        <v>195218.08</v>
      </c>
      <c r="AW90" s="25">
        <v>632</v>
      </c>
      <c r="AX90" s="24">
        <v>657817.72</v>
      </c>
      <c r="AY90" s="25">
        <v>37</v>
      </c>
      <c r="AZ90" s="24">
        <v>344997.01</v>
      </c>
      <c r="BA90" s="25">
        <v>9</v>
      </c>
      <c r="BB90" s="26">
        <v>150919.09</v>
      </c>
      <c r="BC90" s="25">
        <v>0</v>
      </c>
      <c r="BD90" s="24">
        <v>0</v>
      </c>
      <c r="BE90" s="25">
        <v>0</v>
      </c>
      <c r="BF90" s="26">
        <v>0</v>
      </c>
      <c r="BG90" s="25">
        <v>0</v>
      </c>
      <c r="BH90" s="24">
        <v>0</v>
      </c>
      <c r="BI90" s="24">
        <f t="shared" si="44"/>
        <v>2472334.21</v>
      </c>
      <c r="BJ90" s="24">
        <f t="shared" si="45"/>
        <v>1976418.11</v>
      </c>
      <c r="BK90" s="25">
        <v>1071</v>
      </c>
      <c r="BL90" s="24">
        <v>1123382.31</v>
      </c>
      <c r="BM90" s="25">
        <v>401</v>
      </c>
      <c r="BN90" s="24">
        <v>195218.08</v>
      </c>
      <c r="BO90" s="25">
        <v>632</v>
      </c>
      <c r="BP90" s="24">
        <v>657817.72</v>
      </c>
      <c r="BQ90" s="25">
        <v>37</v>
      </c>
      <c r="BR90" s="24">
        <v>344997.01</v>
      </c>
      <c r="BS90" s="25">
        <v>9</v>
      </c>
      <c r="BT90" s="26">
        <v>150919.09</v>
      </c>
      <c r="BU90" s="25">
        <v>0</v>
      </c>
      <c r="BV90" s="24">
        <v>0</v>
      </c>
      <c r="BW90" s="25">
        <v>0</v>
      </c>
      <c r="BX90" s="26">
        <v>0</v>
      </c>
      <c r="BY90" s="25">
        <v>0</v>
      </c>
      <c r="BZ90" s="24">
        <v>0</v>
      </c>
      <c r="CA90" s="24">
        <f t="shared" si="46"/>
        <v>2957454.93</v>
      </c>
      <c r="CB90" s="24">
        <f t="shared" si="47"/>
        <v>2213580.79</v>
      </c>
      <c r="CC90" s="25">
        <v>1606</v>
      </c>
      <c r="CD90" s="24">
        <v>1161050.1599999999</v>
      </c>
      <c r="CE90" s="25">
        <v>600</v>
      </c>
      <c r="CF90" s="24">
        <v>292827.13</v>
      </c>
      <c r="CG90" s="25">
        <v>947</v>
      </c>
      <c r="CH90" s="24">
        <v>759703.5</v>
      </c>
      <c r="CI90" s="25">
        <v>57</v>
      </c>
      <c r="CJ90" s="24">
        <v>517495.5</v>
      </c>
      <c r="CK90" s="25">
        <v>12</v>
      </c>
      <c r="CL90" s="26">
        <v>226378.64</v>
      </c>
      <c r="CM90" s="25">
        <v>0</v>
      </c>
      <c r="CN90" s="24">
        <v>0</v>
      </c>
      <c r="CO90" s="25">
        <v>0</v>
      </c>
      <c r="CP90" s="26">
        <v>0</v>
      </c>
      <c r="CQ90" s="25">
        <v>0</v>
      </c>
      <c r="CR90" s="24">
        <v>0</v>
      </c>
    </row>
    <row r="91" spans="1:96" x14ac:dyDescent="0.25">
      <c r="A91" s="6" t="s">
        <v>252</v>
      </c>
      <c r="B91" s="8" t="s">
        <v>49</v>
      </c>
      <c r="C91" s="28">
        <v>330368</v>
      </c>
      <c r="D91" s="29" t="s">
        <v>126</v>
      </c>
      <c r="E91" s="29" t="s">
        <v>135</v>
      </c>
      <c r="F91" s="31" t="s">
        <v>127</v>
      </c>
      <c r="G91" s="24">
        <f t="shared" si="38"/>
        <v>48614300.590000004</v>
      </c>
      <c r="H91" s="24">
        <f t="shared" si="39"/>
        <v>110830.61</v>
      </c>
      <c r="I91" s="25">
        <f t="shared" ref="I91:W107" si="52">AA91+AS91+BK91+CC91</f>
        <v>0</v>
      </c>
      <c r="J91" s="24">
        <f t="shared" si="52"/>
        <v>0</v>
      </c>
      <c r="K91" s="25">
        <f t="shared" si="52"/>
        <v>42</v>
      </c>
      <c r="L91" s="24">
        <f t="shared" si="52"/>
        <v>27135.17</v>
      </c>
      <c r="M91" s="25">
        <f t="shared" si="52"/>
        <v>0</v>
      </c>
      <c r="N91" s="24">
        <f t="shared" si="52"/>
        <v>83695.44</v>
      </c>
      <c r="O91" s="25">
        <f t="shared" si="52"/>
        <v>28</v>
      </c>
      <c r="P91" s="24">
        <f t="shared" si="52"/>
        <v>1239607.55</v>
      </c>
      <c r="Q91" s="25">
        <f t="shared" si="52"/>
        <v>478</v>
      </c>
      <c r="R91" s="24">
        <f t="shared" si="52"/>
        <v>47263862.43</v>
      </c>
      <c r="S91" s="25">
        <f t="shared" si="52"/>
        <v>0</v>
      </c>
      <c r="T91" s="24">
        <f t="shared" si="52"/>
        <v>0</v>
      </c>
      <c r="U91" s="25">
        <f t="shared" si="52"/>
        <v>149</v>
      </c>
      <c r="V91" s="24">
        <f t="shared" si="52"/>
        <v>22733497.960000001</v>
      </c>
      <c r="W91" s="25">
        <f t="shared" si="52"/>
        <v>0</v>
      </c>
      <c r="X91" s="24">
        <f t="shared" si="34"/>
        <v>0</v>
      </c>
      <c r="Y91" s="24">
        <f t="shared" si="40"/>
        <v>14584290.18</v>
      </c>
      <c r="Z91" s="24">
        <f t="shared" si="41"/>
        <v>33249.18</v>
      </c>
      <c r="AA91" s="25">
        <v>0</v>
      </c>
      <c r="AB91" s="24">
        <v>0</v>
      </c>
      <c r="AC91" s="25">
        <v>13</v>
      </c>
      <c r="AD91" s="24">
        <v>8140.55</v>
      </c>
      <c r="AE91" s="25">
        <v>0</v>
      </c>
      <c r="AF91" s="24">
        <v>25108.63</v>
      </c>
      <c r="AG91" s="25">
        <v>8</v>
      </c>
      <c r="AH91" s="24">
        <v>371882.27</v>
      </c>
      <c r="AI91" s="25">
        <v>143</v>
      </c>
      <c r="AJ91" s="26">
        <v>14179158.73</v>
      </c>
      <c r="AK91" s="25">
        <v>0</v>
      </c>
      <c r="AL91" s="24">
        <v>0</v>
      </c>
      <c r="AM91" s="25">
        <v>45</v>
      </c>
      <c r="AN91" s="26">
        <v>6820049.3899999997</v>
      </c>
      <c r="AO91" s="25">
        <v>0</v>
      </c>
      <c r="AP91" s="24">
        <v>0</v>
      </c>
      <c r="AQ91" s="24">
        <f t="shared" si="42"/>
        <v>9722860.1199999992</v>
      </c>
      <c r="AR91" s="24">
        <f t="shared" si="43"/>
        <v>22166.12</v>
      </c>
      <c r="AS91" s="25">
        <v>0</v>
      </c>
      <c r="AT91" s="24">
        <v>0</v>
      </c>
      <c r="AU91" s="25">
        <v>8</v>
      </c>
      <c r="AV91" s="24">
        <v>5427.03</v>
      </c>
      <c r="AW91" s="25">
        <v>0</v>
      </c>
      <c r="AX91" s="24">
        <v>16739.09</v>
      </c>
      <c r="AY91" s="25">
        <v>6</v>
      </c>
      <c r="AZ91" s="24">
        <v>247921.51</v>
      </c>
      <c r="BA91" s="25">
        <v>96</v>
      </c>
      <c r="BB91" s="26">
        <v>9452772.4900000002</v>
      </c>
      <c r="BC91" s="25">
        <v>0</v>
      </c>
      <c r="BD91" s="24">
        <v>0</v>
      </c>
      <c r="BE91" s="25">
        <v>30</v>
      </c>
      <c r="BF91" s="26">
        <v>4546699.59</v>
      </c>
      <c r="BG91" s="25">
        <v>0</v>
      </c>
      <c r="BH91" s="24">
        <v>0</v>
      </c>
      <c r="BI91" s="24">
        <f t="shared" si="44"/>
        <v>9722860.1199999992</v>
      </c>
      <c r="BJ91" s="24">
        <f t="shared" si="45"/>
        <v>22166.12</v>
      </c>
      <c r="BK91" s="25">
        <v>0</v>
      </c>
      <c r="BL91" s="24">
        <v>0</v>
      </c>
      <c r="BM91" s="25">
        <v>8</v>
      </c>
      <c r="BN91" s="24">
        <v>5427.03</v>
      </c>
      <c r="BO91" s="25">
        <v>0</v>
      </c>
      <c r="BP91" s="24">
        <v>16739.09</v>
      </c>
      <c r="BQ91" s="25">
        <v>6</v>
      </c>
      <c r="BR91" s="24">
        <v>247921.51</v>
      </c>
      <c r="BS91" s="25">
        <v>96</v>
      </c>
      <c r="BT91" s="26">
        <v>9452772.4900000002</v>
      </c>
      <c r="BU91" s="25">
        <v>0</v>
      </c>
      <c r="BV91" s="24">
        <v>0</v>
      </c>
      <c r="BW91" s="25">
        <v>30</v>
      </c>
      <c r="BX91" s="26">
        <v>4546699.59</v>
      </c>
      <c r="BY91" s="25">
        <v>0</v>
      </c>
      <c r="BZ91" s="24">
        <v>0</v>
      </c>
      <c r="CA91" s="24">
        <f t="shared" si="46"/>
        <v>14584290.17</v>
      </c>
      <c r="CB91" s="24">
        <f t="shared" si="47"/>
        <v>33249.19</v>
      </c>
      <c r="CC91" s="25">
        <v>0</v>
      </c>
      <c r="CD91" s="24">
        <v>0</v>
      </c>
      <c r="CE91" s="25">
        <v>13</v>
      </c>
      <c r="CF91" s="24">
        <v>8140.56</v>
      </c>
      <c r="CG91" s="25">
        <v>0</v>
      </c>
      <c r="CH91" s="24">
        <v>25108.63</v>
      </c>
      <c r="CI91" s="25">
        <v>8</v>
      </c>
      <c r="CJ91" s="24">
        <v>371882.26</v>
      </c>
      <c r="CK91" s="25">
        <v>143</v>
      </c>
      <c r="CL91" s="26">
        <v>14179158.720000001</v>
      </c>
      <c r="CM91" s="25">
        <v>0</v>
      </c>
      <c r="CN91" s="24">
        <v>0</v>
      </c>
      <c r="CO91" s="25">
        <v>44</v>
      </c>
      <c r="CP91" s="26">
        <v>6820049.3899999997</v>
      </c>
      <c r="CQ91" s="25">
        <v>0</v>
      </c>
      <c r="CR91" s="24">
        <v>0</v>
      </c>
    </row>
    <row r="92" spans="1:96" x14ac:dyDescent="0.25">
      <c r="A92" s="6" t="s">
        <v>253</v>
      </c>
      <c r="B92" s="11" t="s">
        <v>50</v>
      </c>
      <c r="C92" s="28">
        <v>330373</v>
      </c>
      <c r="D92" s="29" t="s">
        <v>126</v>
      </c>
      <c r="E92" s="29" t="s">
        <v>129</v>
      </c>
      <c r="F92" s="31" t="s">
        <v>127</v>
      </c>
      <c r="G92" s="24">
        <f t="shared" si="38"/>
        <v>5354364.03</v>
      </c>
      <c r="H92" s="24">
        <f t="shared" si="39"/>
        <v>0</v>
      </c>
      <c r="I92" s="25">
        <f t="shared" si="52"/>
        <v>0</v>
      </c>
      <c r="J92" s="24">
        <f t="shared" si="52"/>
        <v>0</v>
      </c>
      <c r="K92" s="25">
        <f t="shared" si="52"/>
        <v>0</v>
      </c>
      <c r="L92" s="24">
        <f t="shared" si="52"/>
        <v>0</v>
      </c>
      <c r="M92" s="25">
        <f t="shared" si="52"/>
        <v>0</v>
      </c>
      <c r="N92" s="24">
        <f t="shared" si="52"/>
        <v>0</v>
      </c>
      <c r="O92" s="25">
        <f t="shared" si="52"/>
        <v>81</v>
      </c>
      <c r="P92" s="24">
        <f t="shared" si="52"/>
        <v>3273093.08</v>
      </c>
      <c r="Q92" s="25">
        <f t="shared" si="52"/>
        <v>34</v>
      </c>
      <c r="R92" s="24">
        <f t="shared" si="52"/>
        <v>2081270.95</v>
      </c>
      <c r="S92" s="25">
        <f t="shared" si="52"/>
        <v>0</v>
      </c>
      <c r="T92" s="24">
        <f t="shared" si="52"/>
        <v>0</v>
      </c>
      <c r="U92" s="25">
        <f t="shared" si="52"/>
        <v>26</v>
      </c>
      <c r="V92" s="24">
        <f t="shared" si="52"/>
        <v>1637303.51</v>
      </c>
      <c r="W92" s="25">
        <f t="shared" si="52"/>
        <v>0</v>
      </c>
      <c r="X92" s="24">
        <f t="shared" si="34"/>
        <v>0</v>
      </c>
      <c r="Y92" s="24">
        <f t="shared" si="40"/>
        <v>1606309.21</v>
      </c>
      <c r="Z92" s="24">
        <f t="shared" si="41"/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24</v>
      </c>
      <c r="AH92" s="24">
        <v>981927.92</v>
      </c>
      <c r="AI92" s="25">
        <v>10</v>
      </c>
      <c r="AJ92" s="26">
        <v>624381.29</v>
      </c>
      <c r="AK92" s="25">
        <v>0</v>
      </c>
      <c r="AL92" s="24">
        <v>0</v>
      </c>
      <c r="AM92" s="25">
        <v>8</v>
      </c>
      <c r="AN92" s="26">
        <v>491191.05</v>
      </c>
      <c r="AO92" s="25">
        <v>0</v>
      </c>
      <c r="AP92" s="24">
        <v>0</v>
      </c>
      <c r="AQ92" s="24">
        <f t="shared" si="42"/>
        <v>1070872.81</v>
      </c>
      <c r="AR92" s="24">
        <f t="shared" si="43"/>
        <v>0</v>
      </c>
      <c r="AS92" s="25">
        <v>0</v>
      </c>
      <c r="AT92" s="24">
        <v>0</v>
      </c>
      <c r="AU92" s="25">
        <v>0</v>
      </c>
      <c r="AV92" s="24">
        <v>0</v>
      </c>
      <c r="AW92" s="25">
        <v>0</v>
      </c>
      <c r="AX92" s="24">
        <v>0</v>
      </c>
      <c r="AY92" s="25">
        <v>16</v>
      </c>
      <c r="AZ92" s="24">
        <v>654618.62</v>
      </c>
      <c r="BA92" s="25">
        <v>7</v>
      </c>
      <c r="BB92" s="26">
        <v>416254.19</v>
      </c>
      <c r="BC92" s="25">
        <v>0</v>
      </c>
      <c r="BD92" s="24">
        <v>0</v>
      </c>
      <c r="BE92" s="25">
        <v>5</v>
      </c>
      <c r="BF92" s="26">
        <v>327460.7</v>
      </c>
      <c r="BG92" s="25">
        <v>0</v>
      </c>
      <c r="BH92" s="24">
        <v>0</v>
      </c>
      <c r="BI92" s="24">
        <f t="shared" si="44"/>
        <v>1070872.81</v>
      </c>
      <c r="BJ92" s="24">
        <f t="shared" si="45"/>
        <v>0</v>
      </c>
      <c r="BK92" s="25">
        <v>0</v>
      </c>
      <c r="BL92" s="24">
        <v>0</v>
      </c>
      <c r="BM92" s="25">
        <v>0</v>
      </c>
      <c r="BN92" s="24">
        <v>0</v>
      </c>
      <c r="BO92" s="25">
        <v>0</v>
      </c>
      <c r="BP92" s="24">
        <v>0</v>
      </c>
      <c r="BQ92" s="25">
        <v>16</v>
      </c>
      <c r="BR92" s="24">
        <v>654618.62</v>
      </c>
      <c r="BS92" s="25">
        <v>7</v>
      </c>
      <c r="BT92" s="26">
        <v>416254.19</v>
      </c>
      <c r="BU92" s="25">
        <v>0</v>
      </c>
      <c r="BV92" s="24">
        <v>0</v>
      </c>
      <c r="BW92" s="25">
        <v>5</v>
      </c>
      <c r="BX92" s="26">
        <v>327460.7</v>
      </c>
      <c r="BY92" s="25">
        <v>0</v>
      </c>
      <c r="BZ92" s="24">
        <v>0</v>
      </c>
      <c r="CA92" s="24">
        <f t="shared" si="46"/>
        <v>1606309.2</v>
      </c>
      <c r="CB92" s="24">
        <f t="shared" si="47"/>
        <v>0</v>
      </c>
      <c r="CC92" s="25">
        <v>0</v>
      </c>
      <c r="CD92" s="24">
        <v>0</v>
      </c>
      <c r="CE92" s="25">
        <v>0</v>
      </c>
      <c r="CF92" s="24">
        <v>0</v>
      </c>
      <c r="CG92" s="25">
        <v>0</v>
      </c>
      <c r="CH92" s="24">
        <v>0</v>
      </c>
      <c r="CI92" s="25">
        <v>25</v>
      </c>
      <c r="CJ92" s="24">
        <v>981927.92</v>
      </c>
      <c r="CK92" s="25">
        <v>10</v>
      </c>
      <c r="CL92" s="26">
        <v>624381.28</v>
      </c>
      <c r="CM92" s="25">
        <v>0</v>
      </c>
      <c r="CN92" s="24">
        <v>0</v>
      </c>
      <c r="CO92" s="25">
        <v>8</v>
      </c>
      <c r="CP92" s="26">
        <v>491191.06</v>
      </c>
      <c r="CQ92" s="25">
        <v>0</v>
      </c>
      <c r="CR92" s="24">
        <v>0</v>
      </c>
    </row>
    <row r="93" spans="1:96" x14ac:dyDescent="0.25">
      <c r="A93" s="6" t="s">
        <v>254</v>
      </c>
      <c r="B93" s="8" t="s">
        <v>109</v>
      </c>
      <c r="C93" s="28">
        <v>330417</v>
      </c>
      <c r="D93" s="29" t="s">
        <v>126</v>
      </c>
      <c r="E93" s="29" t="s">
        <v>129</v>
      </c>
      <c r="F93" s="31" t="s">
        <v>127</v>
      </c>
      <c r="G93" s="24">
        <f t="shared" si="38"/>
        <v>6772338.1399999997</v>
      </c>
      <c r="H93" s="24">
        <f t="shared" si="39"/>
        <v>6772338.1399999997</v>
      </c>
      <c r="I93" s="25">
        <f t="shared" si="52"/>
        <v>0</v>
      </c>
      <c r="J93" s="24">
        <f t="shared" si="52"/>
        <v>0</v>
      </c>
      <c r="K93" s="25">
        <f t="shared" si="52"/>
        <v>0</v>
      </c>
      <c r="L93" s="24">
        <f t="shared" si="52"/>
        <v>0</v>
      </c>
      <c r="M93" s="25">
        <f t="shared" si="52"/>
        <v>75</v>
      </c>
      <c r="N93" s="24">
        <f t="shared" si="52"/>
        <v>6772338.1399999997</v>
      </c>
      <c r="O93" s="25">
        <f t="shared" si="52"/>
        <v>0</v>
      </c>
      <c r="P93" s="24">
        <f t="shared" si="52"/>
        <v>0</v>
      </c>
      <c r="Q93" s="25">
        <f t="shared" si="52"/>
        <v>0</v>
      </c>
      <c r="R93" s="24">
        <f t="shared" si="52"/>
        <v>0</v>
      </c>
      <c r="S93" s="25">
        <f t="shared" si="52"/>
        <v>0</v>
      </c>
      <c r="T93" s="24">
        <f t="shared" si="52"/>
        <v>0</v>
      </c>
      <c r="U93" s="25">
        <f t="shared" si="52"/>
        <v>0</v>
      </c>
      <c r="V93" s="24">
        <f t="shared" si="52"/>
        <v>0</v>
      </c>
      <c r="W93" s="25">
        <f t="shared" si="52"/>
        <v>0</v>
      </c>
      <c r="X93" s="24">
        <f t="shared" si="34"/>
        <v>0</v>
      </c>
      <c r="Y93" s="24">
        <f t="shared" si="40"/>
        <v>2031701.44</v>
      </c>
      <c r="Z93" s="24">
        <f t="shared" si="41"/>
        <v>2031701.44</v>
      </c>
      <c r="AA93" s="25">
        <v>0</v>
      </c>
      <c r="AB93" s="24">
        <v>0</v>
      </c>
      <c r="AC93" s="25">
        <v>0</v>
      </c>
      <c r="AD93" s="24">
        <v>0</v>
      </c>
      <c r="AE93" s="25">
        <v>23</v>
      </c>
      <c r="AF93" s="24">
        <v>2031701.44</v>
      </c>
      <c r="AG93" s="25">
        <v>0</v>
      </c>
      <c r="AH93" s="24">
        <v>0</v>
      </c>
      <c r="AI93" s="25">
        <v>0</v>
      </c>
      <c r="AJ93" s="26">
        <v>0</v>
      </c>
      <c r="AK93" s="25">
        <v>0</v>
      </c>
      <c r="AL93" s="24">
        <v>0</v>
      </c>
      <c r="AM93" s="25">
        <v>0</v>
      </c>
      <c r="AN93" s="26">
        <v>0</v>
      </c>
      <c r="AO93" s="25">
        <v>0</v>
      </c>
      <c r="AP93" s="24">
        <v>0</v>
      </c>
      <c r="AQ93" s="24">
        <f t="shared" si="42"/>
        <v>1354467.63</v>
      </c>
      <c r="AR93" s="24">
        <f t="shared" si="43"/>
        <v>1354467.63</v>
      </c>
      <c r="AS93" s="25">
        <v>0</v>
      </c>
      <c r="AT93" s="24">
        <v>0</v>
      </c>
      <c r="AU93" s="25">
        <v>0</v>
      </c>
      <c r="AV93" s="24">
        <v>0</v>
      </c>
      <c r="AW93" s="25">
        <v>15</v>
      </c>
      <c r="AX93" s="24">
        <v>1354467.63</v>
      </c>
      <c r="AY93" s="25">
        <v>0</v>
      </c>
      <c r="AZ93" s="24">
        <v>0</v>
      </c>
      <c r="BA93" s="25">
        <v>0</v>
      </c>
      <c r="BB93" s="26">
        <v>0</v>
      </c>
      <c r="BC93" s="25">
        <v>0</v>
      </c>
      <c r="BD93" s="24">
        <v>0</v>
      </c>
      <c r="BE93" s="25">
        <v>0</v>
      </c>
      <c r="BF93" s="26">
        <v>0</v>
      </c>
      <c r="BG93" s="25">
        <v>0</v>
      </c>
      <c r="BH93" s="24">
        <v>0</v>
      </c>
      <c r="BI93" s="24">
        <f t="shared" si="44"/>
        <v>1354467.63</v>
      </c>
      <c r="BJ93" s="24">
        <f t="shared" si="45"/>
        <v>1354467.63</v>
      </c>
      <c r="BK93" s="25">
        <v>0</v>
      </c>
      <c r="BL93" s="24">
        <v>0</v>
      </c>
      <c r="BM93" s="25">
        <v>0</v>
      </c>
      <c r="BN93" s="24">
        <v>0</v>
      </c>
      <c r="BO93" s="25">
        <v>15</v>
      </c>
      <c r="BP93" s="24">
        <v>1354467.63</v>
      </c>
      <c r="BQ93" s="25">
        <v>0</v>
      </c>
      <c r="BR93" s="24">
        <v>0</v>
      </c>
      <c r="BS93" s="25">
        <v>0</v>
      </c>
      <c r="BT93" s="26">
        <v>0</v>
      </c>
      <c r="BU93" s="25">
        <v>0</v>
      </c>
      <c r="BV93" s="24">
        <v>0</v>
      </c>
      <c r="BW93" s="25">
        <v>0</v>
      </c>
      <c r="BX93" s="26">
        <v>0</v>
      </c>
      <c r="BY93" s="25">
        <v>0</v>
      </c>
      <c r="BZ93" s="24">
        <v>0</v>
      </c>
      <c r="CA93" s="24">
        <f t="shared" si="46"/>
        <v>2031701.44</v>
      </c>
      <c r="CB93" s="24">
        <f t="shared" si="47"/>
        <v>2031701.44</v>
      </c>
      <c r="CC93" s="25">
        <v>0</v>
      </c>
      <c r="CD93" s="24">
        <v>0</v>
      </c>
      <c r="CE93" s="25">
        <v>0</v>
      </c>
      <c r="CF93" s="24">
        <v>0</v>
      </c>
      <c r="CG93" s="25">
        <v>22</v>
      </c>
      <c r="CH93" s="24">
        <v>2031701.44</v>
      </c>
      <c r="CI93" s="25">
        <v>0</v>
      </c>
      <c r="CJ93" s="24">
        <v>0</v>
      </c>
      <c r="CK93" s="25">
        <v>0</v>
      </c>
      <c r="CL93" s="26">
        <v>0</v>
      </c>
      <c r="CM93" s="25">
        <v>0</v>
      </c>
      <c r="CN93" s="24">
        <v>0</v>
      </c>
      <c r="CO93" s="25">
        <v>0</v>
      </c>
      <c r="CP93" s="26">
        <v>0</v>
      </c>
      <c r="CQ93" s="25">
        <v>0</v>
      </c>
      <c r="CR93" s="24">
        <v>0</v>
      </c>
    </row>
    <row r="94" spans="1:96" x14ac:dyDescent="0.25">
      <c r="A94" s="6"/>
      <c r="B94" s="13" t="s">
        <v>51</v>
      </c>
      <c r="C94" s="28"/>
      <c r="D94" s="29"/>
      <c r="E94" s="29"/>
      <c r="F94" s="31"/>
      <c r="G94" s="24">
        <f t="shared" si="38"/>
        <v>0</v>
      </c>
      <c r="H94" s="24">
        <f t="shared" si="39"/>
        <v>0</v>
      </c>
      <c r="I94" s="25">
        <f t="shared" si="52"/>
        <v>0</v>
      </c>
      <c r="J94" s="24">
        <f t="shared" si="52"/>
        <v>0</v>
      </c>
      <c r="K94" s="25">
        <f t="shared" si="52"/>
        <v>0</v>
      </c>
      <c r="L94" s="24">
        <f t="shared" si="52"/>
        <v>0</v>
      </c>
      <c r="M94" s="25">
        <f t="shared" si="52"/>
        <v>0</v>
      </c>
      <c r="N94" s="24">
        <f t="shared" si="52"/>
        <v>0</v>
      </c>
      <c r="O94" s="25">
        <f t="shared" si="52"/>
        <v>0</v>
      </c>
      <c r="P94" s="24">
        <f t="shared" si="52"/>
        <v>0</v>
      </c>
      <c r="Q94" s="25">
        <f t="shared" si="52"/>
        <v>0</v>
      </c>
      <c r="R94" s="24">
        <f t="shared" si="52"/>
        <v>0</v>
      </c>
      <c r="S94" s="25">
        <f t="shared" si="52"/>
        <v>0</v>
      </c>
      <c r="T94" s="24">
        <f t="shared" si="52"/>
        <v>0</v>
      </c>
      <c r="U94" s="25">
        <f t="shared" si="52"/>
        <v>0</v>
      </c>
      <c r="V94" s="24">
        <f t="shared" si="52"/>
        <v>0</v>
      </c>
      <c r="W94" s="25">
        <f t="shared" si="52"/>
        <v>0</v>
      </c>
      <c r="X94" s="24">
        <f t="shared" si="34"/>
        <v>0</v>
      </c>
      <c r="Y94" s="24">
        <f t="shared" si="40"/>
        <v>0</v>
      </c>
      <c r="Z94" s="24">
        <f t="shared" si="41"/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6">
        <v>0</v>
      </c>
      <c r="AK94" s="25">
        <v>0</v>
      </c>
      <c r="AL94" s="24">
        <v>0</v>
      </c>
      <c r="AM94" s="25">
        <v>0</v>
      </c>
      <c r="AN94" s="26">
        <v>0</v>
      </c>
      <c r="AO94" s="25">
        <v>0</v>
      </c>
      <c r="AP94" s="24">
        <v>0</v>
      </c>
      <c r="AQ94" s="24">
        <f t="shared" si="42"/>
        <v>0</v>
      </c>
      <c r="AR94" s="24">
        <f t="shared" si="43"/>
        <v>0</v>
      </c>
      <c r="AS94" s="25">
        <v>0</v>
      </c>
      <c r="AT94" s="24">
        <v>0</v>
      </c>
      <c r="AU94" s="25">
        <v>0</v>
      </c>
      <c r="AV94" s="24">
        <v>0</v>
      </c>
      <c r="AW94" s="25">
        <v>0</v>
      </c>
      <c r="AX94" s="24">
        <v>0</v>
      </c>
      <c r="AY94" s="25">
        <v>0</v>
      </c>
      <c r="AZ94" s="24">
        <v>0</v>
      </c>
      <c r="BA94" s="25">
        <v>0</v>
      </c>
      <c r="BB94" s="26">
        <v>0</v>
      </c>
      <c r="BC94" s="25">
        <v>0</v>
      </c>
      <c r="BD94" s="24">
        <v>0</v>
      </c>
      <c r="BE94" s="25">
        <v>0</v>
      </c>
      <c r="BF94" s="26">
        <v>0</v>
      </c>
      <c r="BG94" s="25">
        <v>0</v>
      </c>
      <c r="BH94" s="24">
        <v>0</v>
      </c>
      <c r="BI94" s="24">
        <f t="shared" si="44"/>
        <v>0</v>
      </c>
      <c r="BJ94" s="24">
        <f t="shared" si="45"/>
        <v>0</v>
      </c>
      <c r="BK94" s="25">
        <v>0</v>
      </c>
      <c r="BL94" s="24">
        <v>0</v>
      </c>
      <c r="BM94" s="25">
        <v>0</v>
      </c>
      <c r="BN94" s="24">
        <v>0</v>
      </c>
      <c r="BO94" s="25">
        <v>0</v>
      </c>
      <c r="BP94" s="24">
        <v>0</v>
      </c>
      <c r="BQ94" s="25">
        <v>0</v>
      </c>
      <c r="BR94" s="24">
        <v>0</v>
      </c>
      <c r="BS94" s="25">
        <v>0</v>
      </c>
      <c r="BT94" s="26">
        <v>0</v>
      </c>
      <c r="BU94" s="25">
        <v>0</v>
      </c>
      <c r="BV94" s="24">
        <v>0</v>
      </c>
      <c r="BW94" s="25">
        <v>0</v>
      </c>
      <c r="BX94" s="26">
        <v>0</v>
      </c>
      <c r="BY94" s="25">
        <v>0</v>
      </c>
      <c r="BZ94" s="24">
        <v>0</v>
      </c>
      <c r="CA94" s="24">
        <f t="shared" si="46"/>
        <v>0</v>
      </c>
      <c r="CB94" s="24">
        <f t="shared" si="47"/>
        <v>0</v>
      </c>
      <c r="CC94" s="25">
        <v>0</v>
      </c>
      <c r="CD94" s="24">
        <v>0</v>
      </c>
      <c r="CE94" s="25">
        <v>0</v>
      </c>
      <c r="CF94" s="24">
        <v>0</v>
      </c>
      <c r="CG94" s="25">
        <v>0</v>
      </c>
      <c r="CH94" s="24">
        <v>0</v>
      </c>
      <c r="CI94" s="25">
        <v>0</v>
      </c>
      <c r="CJ94" s="24">
        <v>0</v>
      </c>
      <c r="CK94" s="25">
        <v>0</v>
      </c>
      <c r="CL94" s="26">
        <v>0</v>
      </c>
      <c r="CM94" s="25">
        <v>0</v>
      </c>
      <c r="CN94" s="24">
        <v>0</v>
      </c>
      <c r="CO94" s="25">
        <v>0</v>
      </c>
      <c r="CP94" s="26">
        <v>0</v>
      </c>
      <c r="CQ94" s="25">
        <v>0</v>
      </c>
      <c r="CR94" s="24">
        <v>0</v>
      </c>
    </row>
    <row r="95" spans="1:96" x14ac:dyDescent="0.25">
      <c r="A95" s="6" t="s">
        <v>255</v>
      </c>
      <c r="B95" s="8" t="s">
        <v>52</v>
      </c>
      <c r="C95" s="28">
        <v>330054</v>
      </c>
      <c r="D95" s="29" t="s">
        <v>142</v>
      </c>
      <c r="E95" s="29" t="s">
        <v>123</v>
      </c>
      <c r="F95" s="31" t="s">
        <v>143</v>
      </c>
      <c r="G95" s="24">
        <f t="shared" si="38"/>
        <v>1259950.6200000001</v>
      </c>
      <c r="H95" s="24">
        <f t="shared" si="39"/>
        <v>611345.96</v>
      </c>
      <c r="I95" s="25">
        <f t="shared" si="52"/>
        <v>389</v>
      </c>
      <c r="J95" s="24">
        <f t="shared" si="52"/>
        <v>283101.45</v>
      </c>
      <c r="K95" s="25">
        <f t="shared" si="52"/>
        <v>156</v>
      </c>
      <c r="L95" s="24">
        <f t="shared" si="52"/>
        <v>97719.66</v>
      </c>
      <c r="M95" s="25">
        <f t="shared" si="52"/>
        <v>88</v>
      </c>
      <c r="N95" s="24">
        <f t="shared" si="52"/>
        <v>230524.85</v>
      </c>
      <c r="O95" s="25">
        <f t="shared" si="52"/>
        <v>1</v>
      </c>
      <c r="P95" s="24">
        <f t="shared" si="52"/>
        <v>14604.65</v>
      </c>
      <c r="Q95" s="25">
        <f t="shared" si="52"/>
        <v>27</v>
      </c>
      <c r="R95" s="24">
        <f t="shared" si="52"/>
        <v>545917.37</v>
      </c>
      <c r="S95" s="25">
        <f t="shared" si="52"/>
        <v>0</v>
      </c>
      <c r="T95" s="24">
        <f t="shared" si="52"/>
        <v>0</v>
      </c>
      <c r="U95" s="25">
        <f t="shared" si="52"/>
        <v>0</v>
      </c>
      <c r="V95" s="24">
        <f t="shared" si="52"/>
        <v>0</v>
      </c>
      <c r="W95" s="25">
        <f t="shared" si="52"/>
        <v>57</v>
      </c>
      <c r="X95" s="24">
        <f t="shared" si="34"/>
        <v>88082.64</v>
      </c>
      <c r="Y95" s="24">
        <f t="shared" si="40"/>
        <v>360614.04</v>
      </c>
      <c r="Z95" s="24">
        <f t="shared" si="41"/>
        <v>160213.51999999999</v>
      </c>
      <c r="AA95" s="25">
        <v>117</v>
      </c>
      <c r="AB95" s="24">
        <v>71345.39</v>
      </c>
      <c r="AC95" s="25">
        <v>47</v>
      </c>
      <c r="AD95" s="24">
        <v>29315.9</v>
      </c>
      <c r="AE95" s="25">
        <v>26</v>
      </c>
      <c r="AF95" s="24">
        <v>59552.23</v>
      </c>
      <c r="AG95" s="25">
        <v>1</v>
      </c>
      <c r="AH95" s="24">
        <v>14604.65</v>
      </c>
      <c r="AI95" s="25">
        <v>8</v>
      </c>
      <c r="AJ95" s="26">
        <v>163775.21</v>
      </c>
      <c r="AK95" s="25">
        <v>0</v>
      </c>
      <c r="AL95" s="24">
        <v>0</v>
      </c>
      <c r="AM95" s="25">
        <v>0</v>
      </c>
      <c r="AN95" s="26">
        <v>0</v>
      </c>
      <c r="AO95" s="25">
        <v>14</v>
      </c>
      <c r="AP95" s="24">
        <v>22020.66</v>
      </c>
      <c r="AQ95" s="24">
        <f t="shared" si="42"/>
        <v>276663.59999999998</v>
      </c>
      <c r="AR95" s="24">
        <f t="shared" si="43"/>
        <v>145459.47</v>
      </c>
      <c r="AS95" s="25">
        <v>78</v>
      </c>
      <c r="AT95" s="24">
        <v>70205.34</v>
      </c>
      <c r="AU95" s="25">
        <v>31</v>
      </c>
      <c r="AV95" s="24">
        <v>19543.93</v>
      </c>
      <c r="AW95" s="25">
        <v>18</v>
      </c>
      <c r="AX95" s="24">
        <v>55710.2</v>
      </c>
      <c r="AY95" s="25">
        <v>0</v>
      </c>
      <c r="AZ95" s="24"/>
      <c r="BA95" s="25">
        <v>5</v>
      </c>
      <c r="BB95" s="26">
        <v>109183.47</v>
      </c>
      <c r="BC95" s="25">
        <v>0</v>
      </c>
      <c r="BD95" s="24">
        <v>0</v>
      </c>
      <c r="BE95" s="25">
        <v>0</v>
      </c>
      <c r="BF95" s="26">
        <v>0</v>
      </c>
      <c r="BG95" s="25">
        <v>14</v>
      </c>
      <c r="BH95" s="24">
        <v>22020.66</v>
      </c>
      <c r="BI95" s="24">
        <f t="shared" si="44"/>
        <v>276663.59999999998</v>
      </c>
      <c r="BJ95" s="24">
        <f t="shared" si="45"/>
        <v>145459.47</v>
      </c>
      <c r="BK95" s="25">
        <v>78</v>
      </c>
      <c r="BL95" s="24">
        <v>70205.34</v>
      </c>
      <c r="BM95" s="25">
        <v>31</v>
      </c>
      <c r="BN95" s="24">
        <v>19543.93</v>
      </c>
      <c r="BO95" s="25">
        <v>18</v>
      </c>
      <c r="BP95" s="24">
        <v>55710.2</v>
      </c>
      <c r="BQ95" s="25">
        <v>0</v>
      </c>
      <c r="BR95" s="24"/>
      <c r="BS95" s="25">
        <v>5</v>
      </c>
      <c r="BT95" s="26">
        <v>109183.47</v>
      </c>
      <c r="BU95" s="25">
        <v>0</v>
      </c>
      <c r="BV95" s="24">
        <v>0</v>
      </c>
      <c r="BW95" s="25">
        <v>0</v>
      </c>
      <c r="BX95" s="26">
        <v>0</v>
      </c>
      <c r="BY95" s="25">
        <v>14</v>
      </c>
      <c r="BZ95" s="24">
        <v>22020.66</v>
      </c>
      <c r="CA95" s="24">
        <f t="shared" si="46"/>
        <v>346009.38</v>
      </c>
      <c r="CB95" s="24">
        <f t="shared" si="47"/>
        <v>160213.5</v>
      </c>
      <c r="CC95" s="25">
        <v>116</v>
      </c>
      <c r="CD95" s="24">
        <v>71345.38</v>
      </c>
      <c r="CE95" s="25">
        <v>47</v>
      </c>
      <c r="CF95" s="24">
        <v>29315.9</v>
      </c>
      <c r="CG95" s="25">
        <v>26</v>
      </c>
      <c r="CH95" s="24">
        <v>59552.22</v>
      </c>
      <c r="CI95" s="25"/>
      <c r="CJ95" s="24">
        <v>0</v>
      </c>
      <c r="CK95" s="25">
        <v>9</v>
      </c>
      <c r="CL95" s="26">
        <v>163775.22</v>
      </c>
      <c r="CM95" s="25">
        <v>0</v>
      </c>
      <c r="CN95" s="24">
        <v>0</v>
      </c>
      <c r="CO95" s="25">
        <v>0</v>
      </c>
      <c r="CP95" s="26">
        <v>0</v>
      </c>
      <c r="CQ95" s="25">
        <v>15</v>
      </c>
      <c r="CR95" s="24">
        <v>22020.66</v>
      </c>
    </row>
    <row r="96" spans="1:96" x14ac:dyDescent="0.25">
      <c r="A96" s="6" t="s">
        <v>256</v>
      </c>
      <c r="B96" s="8" t="s">
        <v>53</v>
      </c>
      <c r="C96" s="28">
        <v>330238</v>
      </c>
      <c r="D96" s="29" t="s">
        <v>142</v>
      </c>
      <c r="E96" s="29" t="s">
        <v>123</v>
      </c>
      <c r="F96" s="31" t="s">
        <v>143</v>
      </c>
      <c r="G96" s="24">
        <f t="shared" si="38"/>
        <v>16677.95</v>
      </c>
      <c r="H96" s="24">
        <f t="shared" si="39"/>
        <v>16677.95</v>
      </c>
      <c r="I96" s="25">
        <f t="shared" si="52"/>
        <v>11</v>
      </c>
      <c r="J96" s="24">
        <f t="shared" si="52"/>
        <v>5058.97</v>
      </c>
      <c r="K96" s="25">
        <f t="shared" si="52"/>
        <v>3</v>
      </c>
      <c r="L96" s="24">
        <f t="shared" si="52"/>
        <v>1853.72</v>
      </c>
      <c r="M96" s="25">
        <f t="shared" si="52"/>
        <v>9</v>
      </c>
      <c r="N96" s="24">
        <f t="shared" si="52"/>
        <v>9765.26</v>
      </c>
      <c r="O96" s="25">
        <f t="shared" si="52"/>
        <v>0</v>
      </c>
      <c r="P96" s="24">
        <f t="shared" si="52"/>
        <v>0</v>
      </c>
      <c r="Q96" s="25">
        <f t="shared" si="52"/>
        <v>0</v>
      </c>
      <c r="R96" s="24">
        <f t="shared" si="52"/>
        <v>0</v>
      </c>
      <c r="S96" s="25">
        <f t="shared" si="52"/>
        <v>0</v>
      </c>
      <c r="T96" s="24">
        <f t="shared" si="52"/>
        <v>0</v>
      </c>
      <c r="U96" s="25">
        <f t="shared" si="52"/>
        <v>0</v>
      </c>
      <c r="V96" s="24">
        <f t="shared" si="52"/>
        <v>0</v>
      </c>
      <c r="W96" s="25">
        <f t="shared" si="52"/>
        <v>0</v>
      </c>
      <c r="X96" s="24">
        <f t="shared" si="34"/>
        <v>0</v>
      </c>
      <c r="Y96" s="24">
        <f t="shared" si="40"/>
        <v>5003.3900000000003</v>
      </c>
      <c r="Z96" s="24">
        <f t="shared" si="41"/>
        <v>5003.3900000000003</v>
      </c>
      <c r="AA96" s="25">
        <v>3</v>
      </c>
      <c r="AB96" s="24">
        <v>1517.69</v>
      </c>
      <c r="AC96" s="25">
        <v>1</v>
      </c>
      <c r="AD96" s="24">
        <v>556.12</v>
      </c>
      <c r="AE96" s="25">
        <v>3</v>
      </c>
      <c r="AF96" s="24">
        <v>2929.58</v>
      </c>
      <c r="AG96" s="25">
        <v>0</v>
      </c>
      <c r="AH96" s="24">
        <v>0</v>
      </c>
      <c r="AI96" s="25">
        <v>0</v>
      </c>
      <c r="AJ96" s="26">
        <v>0</v>
      </c>
      <c r="AK96" s="25">
        <v>0</v>
      </c>
      <c r="AL96" s="24">
        <v>0</v>
      </c>
      <c r="AM96" s="25">
        <v>0</v>
      </c>
      <c r="AN96" s="26">
        <v>0</v>
      </c>
      <c r="AO96" s="25">
        <v>0</v>
      </c>
      <c r="AP96" s="24">
        <v>0</v>
      </c>
      <c r="AQ96" s="24">
        <f t="shared" si="42"/>
        <v>3335.58</v>
      </c>
      <c r="AR96" s="24">
        <f t="shared" si="43"/>
        <v>3335.58</v>
      </c>
      <c r="AS96" s="25">
        <v>2</v>
      </c>
      <c r="AT96" s="24">
        <v>1011.79</v>
      </c>
      <c r="AU96" s="25">
        <v>1</v>
      </c>
      <c r="AV96" s="24">
        <v>370.74</v>
      </c>
      <c r="AW96" s="25">
        <v>2</v>
      </c>
      <c r="AX96" s="24">
        <v>1953.05</v>
      </c>
      <c r="AY96" s="25">
        <v>0</v>
      </c>
      <c r="AZ96" s="24">
        <v>0</v>
      </c>
      <c r="BA96" s="25">
        <v>0</v>
      </c>
      <c r="BB96" s="26">
        <v>0</v>
      </c>
      <c r="BC96" s="25">
        <v>0</v>
      </c>
      <c r="BD96" s="24">
        <v>0</v>
      </c>
      <c r="BE96" s="25">
        <v>0</v>
      </c>
      <c r="BF96" s="26">
        <v>0</v>
      </c>
      <c r="BG96" s="25">
        <v>0</v>
      </c>
      <c r="BH96" s="24">
        <v>0</v>
      </c>
      <c r="BI96" s="24">
        <f t="shared" si="44"/>
        <v>3335.58</v>
      </c>
      <c r="BJ96" s="24">
        <f t="shared" si="45"/>
        <v>3335.58</v>
      </c>
      <c r="BK96" s="25">
        <v>2</v>
      </c>
      <c r="BL96" s="24">
        <v>1011.79</v>
      </c>
      <c r="BM96" s="25">
        <v>1</v>
      </c>
      <c r="BN96" s="24">
        <v>370.74</v>
      </c>
      <c r="BO96" s="25">
        <v>2</v>
      </c>
      <c r="BP96" s="24">
        <v>1953.05</v>
      </c>
      <c r="BQ96" s="25">
        <v>0</v>
      </c>
      <c r="BR96" s="24">
        <v>0</v>
      </c>
      <c r="BS96" s="25">
        <v>0</v>
      </c>
      <c r="BT96" s="26">
        <v>0</v>
      </c>
      <c r="BU96" s="25">
        <v>0</v>
      </c>
      <c r="BV96" s="24">
        <v>0</v>
      </c>
      <c r="BW96" s="25">
        <v>0</v>
      </c>
      <c r="BX96" s="26">
        <v>0</v>
      </c>
      <c r="BY96" s="25">
        <v>0</v>
      </c>
      <c r="BZ96" s="24">
        <v>0</v>
      </c>
      <c r="CA96" s="24">
        <f t="shared" si="46"/>
        <v>5003.3999999999996</v>
      </c>
      <c r="CB96" s="24">
        <f t="shared" si="47"/>
        <v>5003.3999999999996</v>
      </c>
      <c r="CC96" s="25">
        <v>4</v>
      </c>
      <c r="CD96" s="24">
        <v>1517.7</v>
      </c>
      <c r="CE96" s="25">
        <v>0</v>
      </c>
      <c r="CF96" s="24">
        <v>556.12</v>
      </c>
      <c r="CG96" s="25">
        <v>2</v>
      </c>
      <c r="CH96" s="24">
        <v>2929.58</v>
      </c>
      <c r="CI96" s="25">
        <v>0</v>
      </c>
      <c r="CJ96" s="24">
        <v>0</v>
      </c>
      <c r="CK96" s="25">
        <v>0</v>
      </c>
      <c r="CL96" s="26">
        <v>0</v>
      </c>
      <c r="CM96" s="25">
        <v>0</v>
      </c>
      <c r="CN96" s="24">
        <v>0</v>
      </c>
      <c r="CO96" s="25">
        <v>0</v>
      </c>
      <c r="CP96" s="26">
        <v>0</v>
      </c>
      <c r="CQ96" s="25">
        <v>0</v>
      </c>
      <c r="CR96" s="24">
        <v>0</v>
      </c>
    </row>
    <row r="97" spans="1:96" x14ac:dyDescent="0.25">
      <c r="A97" s="6"/>
      <c r="B97" s="13" t="s">
        <v>54</v>
      </c>
      <c r="C97" s="28"/>
      <c r="D97" s="29"/>
      <c r="E97" s="30" t="s">
        <v>123</v>
      </c>
      <c r="F97" s="31"/>
      <c r="G97" s="24">
        <f t="shared" si="38"/>
        <v>0</v>
      </c>
      <c r="H97" s="24">
        <f t="shared" si="39"/>
        <v>0</v>
      </c>
      <c r="I97" s="25">
        <f t="shared" si="52"/>
        <v>0</v>
      </c>
      <c r="J97" s="24">
        <f t="shared" si="52"/>
        <v>0</v>
      </c>
      <c r="K97" s="25">
        <f t="shared" si="52"/>
        <v>0</v>
      </c>
      <c r="L97" s="24">
        <f t="shared" si="52"/>
        <v>0</v>
      </c>
      <c r="M97" s="25">
        <f t="shared" si="52"/>
        <v>0</v>
      </c>
      <c r="N97" s="24">
        <f t="shared" si="52"/>
        <v>0</v>
      </c>
      <c r="O97" s="25">
        <f t="shared" si="52"/>
        <v>0</v>
      </c>
      <c r="P97" s="24">
        <f t="shared" si="52"/>
        <v>0</v>
      </c>
      <c r="Q97" s="25">
        <f t="shared" si="52"/>
        <v>0</v>
      </c>
      <c r="R97" s="24">
        <f t="shared" si="52"/>
        <v>0</v>
      </c>
      <c r="S97" s="25">
        <f t="shared" si="52"/>
        <v>0</v>
      </c>
      <c r="T97" s="24">
        <f t="shared" si="52"/>
        <v>0</v>
      </c>
      <c r="U97" s="25">
        <f t="shared" si="52"/>
        <v>0</v>
      </c>
      <c r="V97" s="24">
        <f t="shared" si="52"/>
        <v>0</v>
      </c>
      <c r="W97" s="25">
        <f t="shared" si="52"/>
        <v>0</v>
      </c>
      <c r="X97" s="24">
        <f t="shared" si="34"/>
        <v>0</v>
      </c>
      <c r="Y97" s="24">
        <f t="shared" si="40"/>
        <v>0</v>
      </c>
      <c r="Z97" s="24">
        <f t="shared" si="41"/>
        <v>0</v>
      </c>
      <c r="AA97" s="25">
        <v>0</v>
      </c>
      <c r="AB97" s="24">
        <v>0</v>
      </c>
      <c r="AC97" s="25">
        <v>0</v>
      </c>
      <c r="AD97" s="24">
        <v>0</v>
      </c>
      <c r="AE97" s="25">
        <v>0</v>
      </c>
      <c r="AF97" s="24">
        <v>0</v>
      </c>
      <c r="AG97" s="25">
        <v>0</v>
      </c>
      <c r="AH97" s="24">
        <v>0</v>
      </c>
      <c r="AI97" s="25">
        <v>0</v>
      </c>
      <c r="AJ97" s="26">
        <v>0</v>
      </c>
      <c r="AK97" s="25">
        <v>0</v>
      </c>
      <c r="AL97" s="24">
        <v>0</v>
      </c>
      <c r="AM97" s="25">
        <v>0</v>
      </c>
      <c r="AN97" s="26">
        <v>0</v>
      </c>
      <c r="AO97" s="25">
        <v>0</v>
      </c>
      <c r="AP97" s="24">
        <v>0</v>
      </c>
      <c r="AQ97" s="24">
        <f t="shared" si="42"/>
        <v>0</v>
      </c>
      <c r="AR97" s="24">
        <f t="shared" si="43"/>
        <v>0</v>
      </c>
      <c r="AS97" s="25">
        <v>0</v>
      </c>
      <c r="AT97" s="24">
        <v>0</v>
      </c>
      <c r="AU97" s="25">
        <v>0</v>
      </c>
      <c r="AV97" s="24">
        <v>0</v>
      </c>
      <c r="AW97" s="25">
        <v>0</v>
      </c>
      <c r="AX97" s="24">
        <v>0</v>
      </c>
      <c r="AY97" s="25">
        <v>0</v>
      </c>
      <c r="AZ97" s="24">
        <v>0</v>
      </c>
      <c r="BA97" s="25">
        <v>0</v>
      </c>
      <c r="BB97" s="26">
        <v>0</v>
      </c>
      <c r="BC97" s="25">
        <v>0</v>
      </c>
      <c r="BD97" s="24">
        <v>0</v>
      </c>
      <c r="BE97" s="25">
        <v>0</v>
      </c>
      <c r="BF97" s="26">
        <v>0</v>
      </c>
      <c r="BG97" s="25">
        <v>0</v>
      </c>
      <c r="BH97" s="24">
        <v>0</v>
      </c>
      <c r="BI97" s="24">
        <f t="shared" si="44"/>
        <v>0</v>
      </c>
      <c r="BJ97" s="24">
        <f t="shared" si="45"/>
        <v>0</v>
      </c>
      <c r="BK97" s="25">
        <v>0</v>
      </c>
      <c r="BL97" s="24">
        <v>0</v>
      </c>
      <c r="BM97" s="25">
        <v>0</v>
      </c>
      <c r="BN97" s="24">
        <v>0</v>
      </c>
      <c r="BO97" s="25">
        <v>0</v>
      </c>
      <c r="BP97" s="24">
        <v>0</v>
      </c>
      <c r="BQ97" s="25">
        <v>0</v>
      </c>
      <c r="BR97" s="24">
        <v>0</v>
      </c>
      <c r="BS97" s="25">
        <v>0</v>
      </c>
      <c r="BT97" s="26">
        <v>0</v>
      </c>
      <c r="BU97" s="25">
        <v>0</v>
      </c>
      <c r="BV97" s="24">
        <v>0</v>
      </c>
      <c r="BW97" s="25">
        <v>0</v>
      </c>
      <c r="BX97" s="26">
        <v>0</v>
      </c>
      <c r="BY97" s="25">
        <v>0</v>
      </c>
      <c r="BZ97" s="24">
        <v>0</v>
      </c>
      <c r="CA97" s="24">
        <f t="shared" si="46"/>
        <v>0</v>
      </c>
      <c r="CB97" s="24">
        <f t="shared" si="47"/>
        <v>0</v>
      </c>
      <c r="CC97" s="25">
        <v>0</v>
      </c>
      <c r="CD97" s="24">
        <v>0</v>
      </c>
      <c r="CE97" s="25">
        <v>0</v>
      </c>
      <c r="CF97" s="24">
        <v>0</v>
      </c>
      <c r="CG97" s="25">
        <v>0</v>
      </c>
      <c r="CH97" s="24">
        <v>0</v>
      </c>
      <c r="CI97" s="25">
        <v>0</v>
      </c>
      <c r="CJ97" s="24">
        <v>0</v>
      </c>
      <c r="CK97" s="25">
        <v>0</v>
      </c>
      <c r="CL97" s="26">
        <v>0</v>
      </c>
      <c r="CM97" s="25">
        <v>0</v>
      </c>
      <c r="CN97" s="24">
        <v>0</v>
      </c>
      <c r="CO97" s="25">
        <v>0</v>
      </c>
      <c r="CP97" s="26">
        <v>0</v>
      </c>
      <c r="CQ97" s="25">
        <v>0</v>
      </c>
      <c r="CR97" s="24">
        <v>0</v>
      </c>
    </row>
    <row r="98" spans="1:96" x14ac:dyDescent="0.25">
      <c r="A98" s="6" t="s">
        <v>257</v>
      </c>
      <c r="B98" s="8" t="s">
        <v>55</v>
      </c>
      <c r="C98" s="28">
        <v>330055</v>
      </c>
      <c r="D98" s="29" t="s">
        <v>144</v>
      </c>
      <c r="E98" s="29" t="s">
        <v>123</v>
      </c>
      <c r="F98" s="31" t="s">
        <v>145</v>
      </c>
      <c r="G98" s="24">
        <f t="shared" si="38"/>
        <v>2489311.4300000002</v>
      </c>
      <c r="H98" s="24">
        <f t="shared" si="39"/>
        <v>1649795.68</v>
      </c>
      <c r="I98" s="25">
        <f t="shared" si="52"/>
        <v>794</v>
      </c>
      <c r="J98" s="24">
        <f t="shared" si="52"/>
        <v>947420.84</v>
      </c>
      <c r="K98" s="25">
        <f t="shared" si="52"/>
        <v>142</v>
      </c>
      <c r="L98" s="24">
        <f t="shared" si="52"/>
        <v>86514.52</v>
      </c>
      <c r="M98" s="25">
        <f t="shared" si="52"/>
        <v>296</v>
      </c>
      <c r="N98" s="24">
        <f t="shared" si="52"/>
        <v>615860.31999999995</v>
      </c>
      <c r="O98" s="25">
        <f t="shared" si="52"/>
        <v>4</v>
      </c>
      <c r="P98" s="24">
        <f t="shared" si="52"/>
        <v>42883.41</v>
      </c>
      <c r="Q98" s="25">
        <f t="shared" si="52"/>
        <v>25</v>
      </c>
      <c r="R98" s="24">
        <f t="shared" si="52"/>
        <v>409101.46</v>
      </c>
      <c r="S98" s="25">
        <f t="shared" si="52"/>
        <v>0</v>
      </c>
      <c r="T98" s="24">
        <f t="shared" si="52"/>
        <v>0</v>
      </c>
      <c r="U98" s="25">
        <f t="shared" si="52"/>
        <v>0</v>
      </c>
      <c r="V98" s="24">
        <f t="shared" si="52"/>
        <v>0</v>
      </c>
      <c r="W98" s="25">
        <f t="shared" si="52"/>
        <v>136</v>
      </c>
      <c r="X98" s="24">
        <f t="shared" si="34"/>
        <v>387530.88</v>
      </c>
      <c r="Y98" s="24">
        <f t="shared" si="40"/>
        <v>691671.73</v>
      </c>
      <c r="Z98" s="24">
        <f t="shared" si="41"/>
        <v>425193.55</v>
      </c>
      <c r="AA98" s="25">
        <v>238</v>
      </c>
      <c r="AB98" s="24">
        <v>240017.93</v>
      </c>
      <c r="AC98" s="25">
        <v>43</v>
      </c>
      <c r="AD98" s="24">
        <v>25954.36</v>
      </c>
      <c r="AE98" s="25">
        <v>89</v>
      </c>
      <c r="AF98" s="24">
        <v>159221.26</v>
      </c>
      <c r="AG98" s="25">
        <v>1</v>
      </c>
      <c r="AH98" s="24">
        <v>12865.02</v>
      </c>
      <c r="AI98" s="25">
        <v>9</v>
      </c>
      <c r="AJ98" s="26">
        <v>156730.44</v>
      </c>
      <c r="AK98" s="25">
        <v>0</v>
      </c>
      <c r="AL98" s="24">
        <v>0</v>
      </c>
      <c r="AM98" s="25">
        <v>0</v>
      </c>
      <c r="AN98" s="26">
        <v>0</v>
      </c>
      <c r="AO98" s="25">
        <v>34</v>
      </c>
      <c r="AP98" s="24">
        <v>96882.72</v>
      </c>
      <c r="AQ98" s="24">
        <f t="shared" si="42"/>
        <v>586983.98</v>
      </c>
      <c r="AR98" s="24">
        <f t="shared" si="43"/>
        <v>399704.29</v>
      </c>
      <c r="AS98" s="25">
        <v>159</v>
      </c>
      <c r="AT98" s="24">
        <v>233692.49</v>
      </c>
      <c r="AU98" s="25">
        <v>28</v>
      </c>
      <c r="AV98" s="24">
        <v>17302.900000000001</v>
      </c>
      <c r="AW98" s="25">
        <v>59</v>
      </c>
      <c r="AX98" s="24">
        <v>148708.9</v>
      </c>
      <c r="AY98" s="25">
        <v>1</v>
      </c>
      <c r="AZ98" s="24">
        <v>8576.68</v>
      </c>
      <c r="BA98" s="25">
        <v>5</v>
      </c>
      <c r="BB98" s="26">
        <v>81820.289999999994</v>
      </c>
      <c r="BC98" s="25">
        <v>0</v>
      </c>
      <c r="BD98" s="24">
        <v>0</v>
      </c>
      <c r="BE98" s="25">
        <v>0</v>
      </c>
      <c r="BF98" s="26">
        <v>0</v>
      </c>
      <c r="BG98" s="25">
        <v>34</v>
      </c>
      <c r="BH98" s="24">
        <v>96882.72</v>
      </c>
      <c r="BI98" s="24">
        <f t="shared" si="44"/>
        <v>586983.98</v>
      </c>
      <c r="BJ98" s="24">
        <f t="shared" si="45"/>
        <v>399704.29</v>
      </c>
      <c r="BK98" s="25">
        <v>159</v>
      </c>
      <c r="BL98" s="24">
        <v>233692.49</v>
      </c>
      <c r="BM98" s="25">
        <v>28</v>
      </c>
      <c r="BN98" s="24">
        <v>17302.900000000001</v>
      </c>
      <c r="BO98" s="25">
        <v>59</v>
      </c>
      <c r="BP98" s="24">
        <v>148708.9</v>
      </c>
      <c r="BQ98" s="25">
        <v>1</v>
      </c>
      <c r="BR98" s="24">
        <v>8576.68</v>
      </c>
      <c r="BS98" s="25">
        <v>5</v>
      </c>
      <c r="BT98" s="26">
        <v>81820.289999999994</v>
      </c>
      <c r="BU98" s="25">
        <v>0</v>
      </c>
      <c r="BV98" s="24">
        <v>0</v>
      </c>
      <c r="BW98" s="25">
        <v>0</v>
      </c>
      <c r="BX98" s="26">
        <v>0</v>
      </c>
      <c r="BY98" s="25">
        <v>34</v>
      </c>
      <c r="BZ98" s="24">
        <v>96882.72</v>
      </c>
      <c r="CA98" s="24">
        <f t="shared" si="46"/>
        <v>623671.74</v>
      </c>
      <c r="CB98" s="24">
        <f t="shared" si="47"/>
        <v>425193.55</v>
      </c>
      <c r="CC98" s="25">
        <v>238</v>
      </c>
      <c r="CD98" s="24">
        <v>240017.93</v>
      </c>
      <c r="CE98" s="25">
        <v>43</v>
      </c>
      <c r="CF98" s="24">
        <v>25954.36</v>
      </c>
      <c r="CG98" s="25">
        <v>89</v>
      </c>
      <c r="CH98" s="24">
        <v>159221.26</v>
      </c>
      <c r="CI98" s="25">
        <v>1</v>
      </c>
      <c r="CJ98" s="24">
        <v>12865.03</v>
      </c>
      <c r="CK98" s="25">
        <v>6</v>
      </c>
      <c r="CL98" s="26">
        <v>88730.44</v>
      </c>
      <c r="CM98" s="25">
        <v>0</v>
      </c>
      <c r="CN98" s="24">
        <v>0</v>
      </c>
      <c r="CO98" s="25">
        <v>0</v>
      </c>
      <c r="CP98" s="26">
        <v>0</v>
      </c>
      <c r="CQ98" s="25">
        <v>34</v>
      </c>
      <c r="CR98" s="24">
        <v>96882.72</v>
      </c>
    </row>
    <row r="99" spans="1:96" x14ac:dyDescent="0.25">
      <c r="A99" s="6"/>
      <c r="B99" s="13" t="s">
        <v>56</v>
      </c>
      <c r="C99" s="28"/>
      <c r="D99" s="29"/>
      <c r="E99" s="29"/>
      <c r="F99" s="31"/>
      <c r="G99" s="24">
        <f t="shared" si="38"/>
        <v>0</v>
      </c>
      <c r="H99" s="24">
        <f t="shared" si="39"/>
        <v>0</v>
      </c>
      <c r="I99" s="25">
        <f t="shared" si="52"/>
        <v>0</v>
      </c>
      <c r="J99" s="24">
        <f t="shared" si="52"/>
        <v>0</v>
      </c>
      <c r="K99" s="25">
        <f t="shared" si="52"/>
        <v>0</v>
      </c>
      <c r="L99" s="24">
        <f t="shared" si="52"/>
        <v>0</v>
      </c>
      <c r="M99" s="25">
        <f t="shared" si="52"/>
        <v>0</v>
      </c>
      <c r="N99" s="24">
        <f t="shared" si="52"/>
        <v>0</v>
      </c>
      <c r="O99" s="25">
        <f t="shared" si="52"/>
        <v>0</v>
      </c>
      <c r="P99" s="24">
        <f t="shared" si="52"/>
        <v>0</v>
      </c>
      <c r="Q99" s="25">
        <f t="shared" si="52"/>
        <v>0</v>
      </c>
      <c r="R99" s="24">
        <f t="shared" si="52"/>
        <v>0</v>
      </c>
      <c r="S99" s="25">
        <f t="shared" si="52"/>
        <v>0</v>
      </c>
      <c r="T99" s="24">
        <f t="shared" si="52"/>
        <v>0</v>
      </c>
      <c r="U99" s="25">
        <f t="shared" si="52"/>
        <v>0</v>
      </c>
      <c r="V99" s="24">
        <f t="shared" si="52"/>
        <v>0</v>
      </c>
      <c r="W99" s="25">
        <f t="shared" si="52"/>
        <v>0</v>
      </c>
      <c r="X99" s="24">
        <f t="shared" si="34"/>
        <v>0</v>
      </c>
      <c r="Y99" s="24">
        <f t="shared" si="40"/>
        <v>0</v>
      </c>
      <c r="Z99" s="24">
        <f t="shared" si="41"/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6">
        <v>0</v>
      </c>
      <c r="AK99" s="25">
        <v>0</v>
      </c>
      <c r="AL99" s="24">
        <v>0</v>
      </c>
      <c r="AM99" s="25">
        <v>0</v>
      </c>
      <c r="AN99" s="26">
        <v>0</v>
      </c>
      <c r="AO99" s="25">
        <v>0</v>
      </c>
      <c r="AP99" s="24">
        <v>0</v>
      </c>
      <c r="AQ99" s="24">
        <f t="shared" si="42"/>
        <v>0</v>
      </c>
      <c r="AR99" s="24">
        <f t="shared" si="43"/>
        <v>0</v>
      </c>
      <c r="AS99" s="25">
        <v>0</v>
      </c>
      <c r="AT99" s="24">
        <v>0</v>
      </c>
      <c r="AU99" s="25">
        <v>0</v>
      </c>
      <c r="AV99" s="24">
        <v>0</v>
      </c>
      <c r="AW99" s="25">
        <v>0</v>
      </c>
      <c r="AX99" s="24">
        <v>0</v>
      </c>
      <c r="AY99" s="25">
        <v>0</v>
      </c>
      <c r="AZ99" s="24">
        <v>0</v>
      </c>
      <c r="BA99" s="25">
        <v>0</v>
      </c>
      <c r="BB99" s="26">
        <v>0</v>
      </c>
      <c r="BC99" s="25">
        <v>0</v>
      </c>
      <c r="BD99" s="24">
        <v>0</v>
      </c>
      <c r="BE99" s="25">
        <v>0</v>
      </c>
      <c r="BF99" s="26">
        <v>0</v>
      </c>
      <c r="BG99" s="25">
        <v>0</v>
      </c>
      <c r="BH99" s="24">
        <v>0</v>
      </c>
      <c r="BI99" s="24">
        <f t="shared" si="44"/>
        <v>0</v>
      </c>
      <c r="BJ99" s="24">
        <f t="shared" si="45"/>
        <v>0</v>
      </c>
      <c r="BK99" s="25">
        <v>0</v>
      </c>
      <c r="BL99" s="24">
        <v>0</v>
      </c>
      <c r="BM99" s="25">
        <v>0</v>
      </c>
      <c r="BN99" s="24">
        <v>0</v>
      </c>
      <c r="BO99" s="25">
        <v>0</v>
      </c>
      <c r="BP99" s="24">
        <v>0</v>
      </c>
      <c r="BQ99" s="25">
        <v>0</v>
      </c>
      <c r="BR99" s="24">
        <v>0</v>
      </c>
      <c r="BS99" s="25">
        <v>0</v>
      </c>
      <c r="BT99" s="26">
        <v>0</v>
      </c>
      <c r="BU99" s="25">
        <v>0</v>
      </c>
      <c r="BV99" s="24">
        <v>0</v>
      </c>
      <c r="BW99" s="25">
        <v>0</v>
      </c>
      <c r="BX99" s="26">
        <v>0</v>
      </c>
      <c r="BY99" s="25">
        <v>0</v>
      </c>
      <c r="BZ99" s="24">
        <v>0</v>
      </c>
      <c r="CA99" s="24">
        <f t="shared" si="46"/>
        <v>0</v>
      </c>
      <c r="CB99" s="24">
        <f t="shared" si="47"/>
        <v>0</v>
      </c>
      <c r="CC99" s="25">
        <v>0</v>
      </c>
      <c r="CD99" s="24">
        <v>0</v>
      </c>
      <c r="CE99" s="25">
        <v>0</v>
      </c>
      <c r="CF99" s="24">
        <v>0</v>
      </c>
      <c r="CG99" s="25">
        <v>0</v>
      </c>
      <c r="CH99" s="24">
        <v>0</v>
      </c>
      <c r="CI99" s="25">
        <v>0</v>
      </c>
      <c r="CJ99" s="24">
        <v>0</v>
      </c>
      <c r="CK99" s="25">
        <v>0</v>
      </c>
      <c r="CL99" s="26">
        <v>0</v>
      </c>
      <c r="CM99" s="25">
        <v>0</v>
      </c>
      <c r="CN99" s="24">
        <v>0</v>
      </c>
      <c r="CO99" s="25">
        <v>0</v>
      </c>
      <c r="CP99" s="26">
        <v>0</v>
      </c>
      <c r="CQ99" s="25">
        <v>0</v>
      </c>
      <c r="CR99" s="24">
        <v>0</v>
      </c>
    </row>
    <row r="100" spans="1:96" x14ac:dyDescent="0.25">
      <c r="A100" s="9">
        <v>79</v>
      </c>
      <c r="B100" s="8" t="s">
        <v>258</v>
      </c>
      <c r="C100" s="28">
        <v>330058</v>
      </c>
      <c r="D100" s="29" t="s">
        <v>144</v>
      </c>
      <c r="E100" s="29" t="s">
        <v>123</v>
      </c>
      <c r="F100" s="31" t="s">
        <v>145</v>
      </c>
      <c r="G100" s="24">
        <f t="shared" si="38"/>
        <v>23536328.829999998</v>
      </c>
      <c r="H100" s="24">
        <f t="shared" si="39"/>
        <v>8185874.4900000002</v>
      </c>
      <c r="I100" s="25">
        <f t="shared" si="52"/>
        <v>5586</v>
      </c>
      <c r="J100" s="24">
        <f t="shared" si="52"/>
        <v>3364010.99</v>
      </c>
      <c r="K100" s="25">
        <f t="shared" si="52"/>
        <v>620</v>
      </c>
      <c r="L100" s="24">
        <f t="shared" si="52"/>
        <v>383136.27</v>
      </c>
      <c r="M100" s="25">
        <f t="shared" si="52"/>
        <v>2646</v>
      </c>
      <c r="N100" s="24">
        <f t="shared" si="52"/>
        <v>4438727.2300000004</v>
      </c>
      <c r="O100" s="25">
        <f t="shared" si="52"/>
        <v>348</v>
      </c>
      <c r="P100" s="24">
        <f t="shared" si="52"/>
        <v>8668122.5700000003</v>
      </c>
      <c r="Q100" s="25">
        <f t="shared" si="52"/>
        <v>268</v>
      </c>
      <c r="R100" s="24">
        <f t="shared" si="52"/>
        <v>6682331.7699999996</v>
      </c>
      <c r="S100" s="25">
        <f t="shared" si="52"/>
        <v>0</v>
      </c>
      <c r="T100" s="24">
        <f t="shared" si="52"/>
        <v>0</v>
      </c>
      <c r="U100" s="25">
        <f t="shared" si="52"/>
        <v>0</v>
      </c>
      <c r="V100" s="24">
        <f t="shared" si="52"/>
        <v>0</v>
      </c>
      <c r="W100" s="25">
        <f t="shared" si="52"/>
        <v>0</v>
      </c>
      <c r="X100" s="24">
        <f t="shared" si="34"/>
        <v>0</v>
      </c>
      <c r="Y100" s="24">
        <f t="shared" si="40"/>
        <v>13868288.380000001</v>
      </c>
      <c r="Z100" s="24">
        <f t="shared" si="41"/>
        <v>2163784.5699999998</v>
      </c>
      <c r="AA100" s="25">
        <v>1676</v>
      </c>
      <c r="AB100" s="24">
        <v>860294.63</v>
      </c>
      <c r="AC100" s="25">
        <v>186</v>
      </c>
      <c r="AD100" s="24">
        <v>114940.88</v>
      </c>
      <c r="AE100" s="25">
        <v>794</v>
      </c>
      <c r="AF100" s="24">
        <v>1188549.06</v>
      </c>
      <c r="AG100" s="25">
        <v>154</v>
      </c>
      <c r="AH100" s="24">
        <v>6496643.0700000003</v>
      </c>
      <c r="AI100" s="25">
        <v>200</v>
      </c>
      <c r="AJ100" s="26">
        <v>5207860.74</v>
      </c>
      <c r="AK100" s="25">
        <v>0</v>
      </c>
      <c r="AL100" s="24">
        <v>0</v>
      </c>
      <c r="AM100" s="25">
        <v>0</v>
      </c>
      <c r="AN100" s="26">
        <v>0</v>
      </c>
      <c r="AO100" s="25">
        <v>0</v>
      </c>
      <c r="AP100" s="24">
        <v>0</v>
      </c>
      <c r="AQ100" s="24">
        <f t="shared" si="42"/>
        <v>4999243.54</v>
      </c>
      <c r="AR100" s="24">
        <f t="shared" si="43"/>
        <v>1929152.68</v>
      </c>
      <c r="AS100" s="25">
        <v>1117</v>
      </c>
      <c r="AT100" s="24">
        <v>821710.87</v>
      </c>
      <c r="AU100" s="25">
        <v>124</v>
      </c>
      <c r="AV100" s="24">
        <v>76627.25</v>
      </c>
      <c r="AW100" s="25">
        <v>529</v>
      </c>
      <c r="AX100" s="24">
        <v>1030814.56</v>
      </c>
      <c r="AY100" s="25">
        <v>70</v>
      </c>
      <c r="AZ100" s="24">
        <v>1733624.51</v>
      </c>
      <c r="BA100" s="25">
        <v>54</v>
      </c>
      <c r="BB100" s="26">
        <v>1336466.3500000001</v>
      </c>
      <c r="BC100" s="25">
        <v>0</v>
      </c>
      <c r="BD100" s="24">
        <v>0</v>
      </c>
      <c r="BE100" s="25">
        <v>0</v>
      </c>
      <c r="BF100" s="26">
        <v>0</v>
      </c>
      <c r="BG100" s="25">
        <v>0</v>
      </c>
      <c r="BH100" s="24">
        <v>0</v>
      </c>
      <c r="BI100" s="24">
        <f t="shared" si="44"/>
        <v>2505012.35</v>
      </c>
      <c r="BJ100" s="24">
        <f t="shared" si="45"/>
        <v>1929152.68</v>
      </c>
      <c r="BK100" s="25">
        <v>1117</v>
      </c>
      <c r="BL100" s="24">
        <v>821710.87</v>
      </c>
      <c r="BM100" s="25">
        <v>124</v>
      </c>
      <c r="BN100" s="24">
        <v>76627.25</v>
      </c>
      <c r="BO100" s="25">
        <v>529</v>
      </c>
      <c r="BP100" s="24">
        <v>1030814.56</v>
      </c>
      <c r="BQ100" s="25">
        <v>124</v>
      </c>
      <c r="BR100" s="24">
        <v>437854.99</v>
      </c>
      <c r="BS100" s="25">
        <v>14</v>
      </c>
      <c r="BT100" s="26">
        <v>138004.68</v>
      </c>
      <c r="BU100" s="25">
        <v>0</v>
      </c>
      <c r="BV100" s="24">
        <v>0</v>
      </c>
      <c r="BW100" s="25">
        <v>0</v>
      </c>
      <c r="BX100" s="26">
        <v>0</v>
      </c>
      <c r="BY100" s="25">
        <v>0</v>
      </c>
      <c r="BZ100" s="24">
        <v>0</v>
      </c>
      <c r="CA100" s="24">
        <f t="shared" si="46"/>
        <v>2163784.56</v>
      </c>
      <c r="CB100" s="24">
        <f t="shared" si="47"/>
        <v>2163784.56</v>
      </c>
      <c r="CC100" s="25">
        <v>1676</v>
      </c>
      <c r="CD100" s="24">
        <v>860294.62</v>
      </c>
      <c r="CE100" s="25">
        <v>186</v>
      </c>
      <c r="CF100" s="24">
        <v>114940.89</v>
      </c>
      <c r="CG100" s="25">
        <v>794</v>
      </c>
      <c r="CH100" s="24">
        <v>1188549.05</v>
      </c>
      <c r="CI100" s="25"/>
      <c r="CJ100" s="24"/>
      <c r="CK100" s="25"/>
      <c r="CL100" s="26"/>
      <c r="CM100" s="25">
        <v>0</v>
      </c>
      <c r="CN100" s="24">
        <v>0</v>
      </c>
      <c r="CO100" s="25">
        <v>0</v>
      </c>
      <c r="CP100" s="26">
        <v>0</v>
      </c>
      <c r="CQ100" s="25">
        <v>0</v>
      </c>
      <c r="CR100" s="24">
        <v>0</v>
      </c>
    </row>
    <row r="101" spans="1:96" x14ac:dyDescent="0.25">
      <c r="A101" s="10" t="s">
        <v>259</v>
      </c>
      <c r="B101" s="8" t="s">
        <v>260</v>
      </c>
      <c r="C101" s="28">
        <v>330057</v>
      </c>
      <c r="D101" s="29" t="s">
        <v>144</v>
      </c>
      <c r="E101" s="29" t="s">
        <v>123</v>
      </c>
      <c r="F101" s="31" t="s">
        <v>145</v>
      </c>
      <c r="G101" s="24">
        <f t="shared" si="38"/>
        <v>19911613.48</v>
      </c>
      <c r="H101" s="24">
        <f t="shared" si="39"/>
        <v>13109906.74</v>
      </c>
      <c r="I101" s="25">
        <f t="shared" si="52"/>
        <v>4063</v>
      </c>
      <c r="J101" s="24">
        <f t="shared" si="52"/>
        <v>5503773.4000000004</v>
      </c>
      <c r="K101" s="25">
        <f t="shared" si="52"/>
        <v>892</v>
      </c>
      <c r="L101" s="24">
        <f t="shared" si="52"/>
        <v>549144.15</v>
      </c>
      <c r="M101" s="25">
        <f t="shared" si="52"/>
        <v>4844</v>
      </c>
      <c r="N101" s="24">
        <f t="shared" si="52"/>
        <v>7056989.1900000004</v>
      </c>
      <c r="O101" s="25">
        <f t="shared" si="52"/>
        <v>173</v>
      </c>
      <c r="P101" s="24">
        <f t="shared" si="52"/>
        <v>1653959.48</v>
      </c>
      <c r="Q101" s="25">
        <f t="shared" si="52"/>
        <v>218</v>
      </c>
      <c r="R101" s="24">
        <f t="shared" si="52"/>
        <v>5147747.26</v>
      </c>
      <c r="S101" s="25">
        <f t="shared" si="52"/>
        <v>0</v>
      </c>
      <c r="T101" s="24">
        <f t="shared" si="52"/>
        <v>0</v>
      </c>
      <c r="U101" s="25">
        <f t="shared" si="52"/>
        <v>0</v>
      </c>
      <c r="V101" s="24">
        <f t="shared" si="52"/>
        <v>0</v>
      </c>
      <c r="W101" s="25">
        <f t="shared" si="52"/>
        <v>0</v>
      </c>
      <c r="X101" s="24">
        <f t="shared" si="34"/>
        <v>0</v>
      </c>
      <c r="Y101" s="24">
        <f>Z101+AH101+AJ101+AP101</f>
        <v>7670228.9699999997</v>
      </c>
      <c r="Z101" s="24">
        <f>AB101+AD101+AF101</f>
        <v>3485392.77</v>
      </c>
      <c r="AA101" s="25">
        <v>1219</v>
      </c>
      <c r="AB101" s="24">
        <v>1422866.6</v>
      </c>
      <c r="AC101" s="25">
        <v>268</v>
      </c>
      <c r="AD101" s="24">
        <v>164743.25</v>
      </c>
      <c r="AE101" s="25">
        <v>1453</v>
      </c>
      <c r="AF101" s="24">
        <v>1897782.92</v>
      </c>
      <c r="AG101" s="25">
        <v>52</v>
      </c>
      <c r="AH101" s="24">
        <v>496187.84</v>
      </c>
      <c r="AI101" s="25">
        <f>65</f>
        <v>65</v>
      </c>
      <c r="AJ101" s="26">
        <f>1544324.18+1544324.18+600000</f>
        <v>3688648.36</v>
      </c>
      <c r="AK101" s="25">
        <v>0</v>
      </c>
      <c r="AL101" s="24">
        <v>0</v>
      </c>
      <c r="AM101" s="25">
        <v>0</v>
      </c>
      <c r="AN101" s="26">
        <v>0</v>
      </c>
      <c r="AO101" s="25">
        <v>0</v>
      </c>
      <c r="AP101" s="24">
        <v>0</v>
      </c>
      <c r="AQ101" s="24">
        <f>AR101+AZ101+BB101+BH101</f>
        <v>4429901.96</v>
      </c>
      <c r="AR101" s="24">
        <f>AT101+AV101+AX101</f>
        <v>3069560.61</v>
      </c>
      <c r="AS101" s="25">
        <v>813</v>
      </c>
      <c r="AT101" s="24">
        <v>1329020.1000000001</v>
      </c>
      <c r="AU101" s="25">
        <v>178</v>
      </c>
      <c r="AV101" s="24">
        <v>109828.83</v>
      </c>
      <c r="AW101" s="25">
        <v>969</v>
      </c>
      <c r="AX101" s="24">
        <v>1630711.68</v>
      </c>
      <c r="AY101" s="25">
        <v>35</v>
      </c>
      <c r="AZ101" s="24">
        <v>330791.90000000002</v>
      </c>
      <c r="BA101" s="25">
        <f>44+35</f>
        <v>79</v>
      </c>
      <c r="BB101" s="26">
        <v>1029549.45</v>
      </c>
      <c r="BC101" s="25">
        <v>0</v>
      </c>
      <c r="BD101" s="24">
        <v>0</v>
      </c>
      <c r="BE101" s="25">
        <v>0</v>
      </c>
      <c r="BF101" s="26">
        <v>0</v>
      </c>
      <c r="BG101" s="25">
        <v>0</v>
      </c>
      <c r="BH101" s="24">
        <v>0</v>
      </c>
      <c r="BI101" s="24">
        <f>BJ101+BR101+BT101+BZ101</f>
        <v>3829901.96</v>
      </c>
      <c r="BJ101" s="24">
        <f>BL101+BN101+BP101</f>
        <v>3069560.61</v>
      </c>
      <c r="BK101" s="25">
        <v>813</v>
      </c>
      <c r="BL101" s="24">
        <v>1329020.1000000001</v>
      </c>
      <c r="BM101" s="25">
        <v>178</v>
      </c>
      <c r="BN101" s="24">
        <v>109828.83</v>
      </c>
      <c r="BO101" s="25">
        <v>969</v>
      </c>
      <c r="BP101" s="24">
        <v>1630711.68</v>
      </c>
      <c r="BQ101" s="25">
        <v>35</v>
      </c>
      <c r="BR101" s="24">
        <v>330791.90000000002</v>
      </c>
      <c r="BS101" s="25">
        <f>44+30</f>
        <v>74</v>
      </c>
      <c r="BT101" s="26">
        <f>1029549.45-600000</f>
        <v>429549.45</v>
      </c>
      <c r="BU101" s="25">
        <v>0</v>
      </c>
      <c r="BV101" s="24">
        <v>0</v>
      </c>
      <c r="BW101" s="25">
        <v>0</v>
      </c>
      <c r="BX101" s="26">
        <v>0</v>
      </c>
      <c r="BY101" s="25">
        <v>0</v>
      </c>
      <c r="BZ101" s="24">
        <v>0</v>
      </c>
      <c r="CA101" s="24">
        <f>CB101+CJ101+CL101+CR101</f>
        <v>3981580.59</v>
      </c>
      <c r="CB101" s="24">
        <f>CD101+CF101+CH101</f>
        <v>3485392.75</v>
      </c>
      <c r="CC101" s="25">
        <v>1218</v>
      </c>
      <c r="CD101" s="24">
        <v>1422866.6</v>
      </c>
      <c r="CE101" s="25">
        <v>268</v>
      </c>
      <c r="CF101" s="24">
        <v>164743.24</v>
      </c>
      <c r="CG101" s="25">
        <v>1453</v>
      </c>
      <c r="CH101" s="24">
        <v>1897782.91</v>
      </c>
      <c r="CI101" s="25">
        <v>51</v>
      </c>
      <c r="CJ101" s="24">
        <v>496187.84</v>
      </c>
      <c r="CK101" s="25"/>
      <c r="CL101" s="26">
        <f>1544324.18-1544324.18</f>
        <v>0</v>
      </c>
      <c r="CM101" s="25">
        <v>0</v>
      </c>
      <c r="CN101" s="24">
        <v>0</v>
      </c>
      <c r="CO101" s="25">
        <v>0</v>
      </c>
      <c r="CP101" s="26">
        <v>0</v>
      </c>
      <c r="CQ101" s="25">
        <v>0</v>
      </c>
      <c r="CR101" s="24">
        <v>0</v>
      </c>
    </row>
    <row r="102" spans="1:96" x14ac:dyDescent="0.25">
      <c r="A102" s="6" t="s">
        <v>261</v>
      </c>
      <c r="B102" s="8" t="s">
        <v>262</v>
      </c>
      <c r="C102" s="28">
        <v>330061</v>
      </c>
      <c r="D102" s="29" t="s">
        <v>144</v>
      </c>
      <c r="E102" s="29" t="s">
        <v>123</v>
      </c>
      <c r="F102" s="31" t="s">
        <v>145</v>
      </c>
      <c r="G102" s="24">
        <f t="shared" si="38"/>
        <v>88666700.519999996</v>
      </c>
      <c r="H102" s="24">
        <f t="shared" si="39"/>
        <v>39502390.560000002</v>
      </c>
      <c r="I102" s="25">
        <f t="shared" si="52"/>
        <v>15695</v>
      </c>
      <c r="J102" s="24">
        <f t="shared" si="52"/>
        <v>17163911.530000001</v>
      </c>
      <c r="K102" s="25">
        <f t="shared" si="52"/>
        <v>5191</v>
      </c>
      <c r="L102" s="24">
        <f t="shared" si="52"/>
        <v>3490343.66</v>
      </c>
      <c r="M102" s="25">
        <f t="shared" si="52"/>
        <v>15606</v>
      </c>
      <c r="N102" s="24">
        <f t="shared" si="52"/>
        <v>18848135.370000001</v>
      </c>
      <c r="O102" s="25">
        <f t="shared" si="52"/>
        <v>593</v>
      </c>
      <c r="P102" s="24">
        <f t="shared" si="52"/>
        <v>7027771.3300000001</v>
      </c>
      <c r="Q102" s="25">
        <f t="shared" si="52"/>
        <v>1397</v>
      </c>
      <c r="R102" s="24">
        <f t="shared" si="52"/>
        <v>42136538.630000003</v>
      </c>
      <c r="S102" s="25">
        <f t="shared" si="52"/>
        <v>0</v>
      </c>
      <c r="T102" s="24">
        <f t="shared" si="52"/>
        <v>0</v>
      </c>
      <c r="U102" s="25">
        <f t="shared" si="52"/>
        <v>24</v>
      </c>
      <c r="V102" s="24">
        <f t="shared" si="52"/>
        <v>2998231.24</v>
      </c>
      <c r="W102" s="25">
        <f t="shared" si="52"/>
        <v>0</v>
      </c>
      <c r="X102" s="24">
        <f t="shared" si="34"/>
        <v>0</v>
      </c>
      <c r="Y102" s="24">
        <f t="shared" si="40"/>
        <v>27475121.16</v>
      </c>
      <c r="Z102" s="24">
        <f t="shared" si="41"/>
        <v>10425828.17</v>
      </c>
      <c r="AA102" s="25">
        <v>4709</v>
      </c>
      <c r="AB102" s="24">
        <v>4303670.4000000004</v>
      </c>
      <c r="AC102" s="25">
        <v>1557</v>
      </c>
      <c r="AD102" s="24">
        <v>1047103.1</v>
      </c>
      <c r="AE102" s="25">
        <v>4682</v>
      </c>
      <c r="AF102" s="24">
        <v>5075054.67</v>
      </c>
      <c r="AG102" s="25">
        <v>178</v>
      </c>
      <c r="AH102" s="24">
        <v>2108331.4</v>
      </c>
      <c r="AI102" s="25">
        <v>495</v>
      </c>
      <c r="AJ102" s="26">
        <v>14940961.59</v>
      </c>
      <c r="AK102" s="25">
        <v>0</v>
      </c>
      <c r="AL102" s="24">
        <v>0</v>
      </c>
      <c r="AM102" s="25">
        <v>7</v>
      </c>
      <c r="AN102" s="26">
        <v>899469.37</v>
      </c>
      <c r="AO102" s="25">
        <v>0</v>
      </c>
      <c r="AP102" s="24">
        <v>0</v>
      </c>
      <c r="AQ102" s="24">
        <f t="shared" si="42"/>
        <v>19158229.109999999</v>
      </c>
      <c r="AR102" s="24">
        <f t="shared" si="43"/>
        <v>9325367.1099999994</v>
      </c>
      <c r="AS102" s="25">
        <v>3139</v>
      </c>
      <c r="AT102" s="24">
        <v>4278285.3600000003</v>
      </c>
      <c r="AU102" s="25">
        <v>1038</v>
      </c>
      <c r="AV102" s="24">
        <v>698068.73</v>
      </c>
      <c r="AW102" s="25">
        <v>3121</v>
      </c>
      <c r="AX102" s="24">
        <v>4349013.0199999996</v>
      </c>
      <c r="AY102" s="25">
        <v>119</v>
      </c>
      <c r="AZ102" s="24">
        <v>1405554.27</v>
      </c>
      <c r="BA102" s="25">
        <v>279</v>
      </c>
      <c r="BB102" s="26">
        <v>8427307.7300000004</v>
      </c>
      <c r="BC102" s="25">
        <v>0</v>
      </c>
      <c r="BD102" s="24">
        <v>0</v>
      </c>
      <c r="BE102" s="25">
        <v>5</v>
      </c>
      <c r="BF102" s="26">
        <v>599646.25</v>
      </c>
      <c r="BG102" s="25">
        <v>0</v>
      </c>
      <c r="BH102" s="24">
        <v>0</v>
      </c>
      <c r="BI102" s="24">
        <f t="shared" si="44"/>
        <v>19158229.109999999</v>
      </c>
      <c r="BJ102" s="24">
        <f t="shared" si="45"/>
        <v>9325367.1099999994</v>
      </c>
      <c r="BK102" s="25">
        <v>3139</v>
      </c>
      <c r="BL102" s="24">
        <v>4278285.3600000003</v>
      </c>
      <c r="BM102" s="25">
        <v>1038</v>
      </c>
      <c r="BN102" s="24">
        <v>698068.73</v>
      </c>
      <c r="BO102" s="25">
        <v>3121</v>
      </c>
      <c r="BP102" s="24">
        <v>4349013.0199999996</v>
      </c>
      <c r="BQ102" s="25">
        <v>119</v>
      </c>
      <c r="BR102" s="24">
        <v>1405554.27</v>
      </c>
      <c r="BS102" s="25">
        <v>279</v>
      </c>
      <c r="BT102" s="26">
        <v>8427307.7300000004</v>
      </c>
      <c r="BU102" s="25">
        <v>0</v>
      </c>
      <c r="BV102" s="24">
        <v>0</v>
      </c>
      <c r="BW102" s="25">
        <v>5</v>
      </c>
      <c r="BX102" s="26">
        <v>599646.25</v>
      </c>
      <c r="BY102" s="25">
        <v>0</v>
      </c>
      <c r="BZ102" s="24">
        <v>0</v>
      </c>
      <c r="CA102" s="24">
        <f t="shared" si="46"/>
        <v>22875121.140000001</v>
      </c>
      <c r="CB102" s="24">
        <f t="shared" si="47"/>
        <v>10425828.17</v>
      </c>
      <c r="CC102" s="25">
        <v>4708</v>
      </c>
      <c r="CD102" s="24">
        <v>4303670.41</v>
      </c>
      <c r="CE102" s="25">
        <v>1558</v>
      </c>
      <c r="CF102" s="24">
        <v>1047103.1</v>
      </c>
      <c r="CG102" s="25">
        <v>4682</v>
      </c>
      <c r="CH102" s="24">
        <v>5075054.66</v>
      </c>
      <c r="CI102" s="25">
        <v>177</v>
      </c>
      <c r="CJ102" s="24">
        <v>2108331.39</v>
      </c>
      <c r="CK102" s="25">
        <v>344</v>
      </c>
      <c r="CL102" s="26">
        <v>10340961.58</v>
      </c>
      <c r="CM102" s="25">
        <v>0</v>
      </c>
      <c r="CN102" s="24">
        <v>0</v>
      </c>
      <c r="CO102" s="25">
        <v>7</v>
      </c>
      <c r="CP102" s="26">
        <v>899469.37</v>
      </c>
      <c r="CQ102" s="25">
        <v>0</v>
      </c>
      <c r="CR102" s="24">
        <v>0</v>
      </c>
    </row>
    <row r="103" spans="1:96" x14ac:dyDescent="0.25">
      <c r="A103" s="6" t="s">
        <v>263</v>
      </c>
      <c r="B103" s="8" t="s">
        <v>57</v>
      </c>
      <c r="C103" s="28">
        <v>330251</v>
      </c>
      <c r="D103" s="29" t="s">
        <v>144</v>
      </c>
      <c r="E103" s="29" t="s">
        <v>123</v>
      </c>
      <c r="F103" s="31" t="s">
        <v>145</v>
      </c>
      <c r="G103" s="24">
        <f t="shared" si="38"/>
        <v>5162163.33</v>
      </c>
      <c r="H103" s="24">
        <f t="shared" si="39"/>
        <v>5162163.33</v>
      </c>
      <c r="I103" s="25">
        <f t="shared" si="52"/>
        <v>3136</v>
      </c>
      <c r="J103" s="24">
        <f t="shared" si="52"/>
        <v>1469655.04</v>
      </c>
      <c r="K103" s="25">
        <f t="shared" si="52"/>
        <v>980</v>
      </c>
      <c r="L103" s="24">
        <f t="shared" si="52"/>
        <v>562602.31999999995</v>
      </c>
      <c r="M103" s="25">
        <f t="shared" si="52"/>
        <v>2842</v>
      </c>
      <c r="N103" s="24">
        <f t="shared" si="52"/>
        <v>3129905.97</v>
      </c>
      <c r="O103" s="25">
        <f t="shared" si="52"/>
        <v>0</v>
      </c>
      <c r="P103" s="24">
        <f t="shared" si="52"/>
        <v>0</v>
      </c>
      <c r="Q103" s="25">
        <f t="shared" si="52"/>
        <v>0</v>
      </c>
      <c r="R103" s="24">
        <f t="shared" si="52"/>
        <v>0</v>
      </c>
      <c r="S103" s="25">
        <f t="shared" si="52"/>
        <v>0</v>
      </c>
      <c r="T103" s="24">
        <f t="shared" si="52"/>
        <v>0</v>
      </c>
      <c r="U103" s="25">
        <f t="shared" si="52"/>
        <v>0</v>
      </c>
      <c r="V103" s="24">
        <f t="shared" si="52"/>
        <v>0</v>
      </c>
      <c r="W103" s="25">
        <f t="shared" si="52"/>
        <v>0</v>
      </c>
      <c r="X103" s="24">
        <f t="shared" si="34"/>
        <v>0</v>
      </c>
      <c r="Y103" s="24">
        <f t="shared" si="40"/>
        <v>1548649</v>
      </c>
      <c r="Z103" s="24">
        <f t="shared" si="41"/>
        <v>1548649</v>
      </c>
      <c r="AA103" s="25">
        <v>941</v>
      </c>
      <c r="AB103" s="24">
        <v>440896.51</v>
      </c>
      <c r="AC103" s="25">
        <v>294</v>
      </c>
      <c r="AD103" s="24">
        <v>168780.7</v>
      </c>
      <c r="AE103" s="25">
        <v>853</v>
      </c>
      <c r="AF103" s="24">
        <v>938971.79</v>
      </c>
      <c r="AG103" s="25">
        <v>0</v>
      </c>
      <c r="AH103" s="24">
        <v>0</v>
      </c>
      <c r="AI103" s="25">
        <v>0</v>
      </c>
      <c r="AJ103" s="26">
        <v>0</v>
      </c>
      <c r="AK103" s="25">
        <v>0</v>
      </c>
      <c r="AL103" s="24">
        <v>0</v>
      </c>
      <c r="AM103" s="25">
        <v>0</v>
      </c>
      <c r="AN103" s="26">
        <v>0</v>
      </c>
      <c r="AO103" s="25">
        <v>0</v>
      </c>
      <c r="AP103" s="24">
        <v>0</v>
      </c>
      <c r="AQ103" s="24">
        <f t="shared" si="42"/>
        <v>1032432.66</v>
      </c>
      <c r="AR103" s="24">
        <f t="shared" si="43"/>
        <v>1032432.66</v>
      </c>
      <c r="AS103" s="25">
        <v>627</v>
      </c>
      <c r="AT103" s="24">
        <v>293931.01</v>
      </c>
      <c r="AU103" s="25">
        <v>196</v>
      </c>
      <c r="AV103" s="24">
        <v>112520.46</v>
      </c>
      <c r="AW103" s="25">
        <v>568</v>
      </c>
      <c r="AX103" s="24">
        <v>625981.18999999994</v>
      </c>
      <c r="AY103" s="25">
        <v>0</v>
      </c>
      <c r="AZ103" s="24">
        <v>0</v>
      </c>
      <c r="BA103" s="25">
        <v>0</v>
      </c>
      <c r="BB103" s="26">
        <v>0</v>
      </c>
      <c r="BC103" s="25">
        <v>0</v>
      </c>
      <c r="BD103" s="24">
        <v>0</v>
      </c>
      <c r="BE103" s="25">
        <v>0</v>
      </c>
      <c r="BF103" s="26">
        <v>0</v>
      </c>
      <c r="BG103" s="25">
        <v>0</v>
      </c>
      <c r="BH103" s="24">
        <v>0</v>
      </c>
      <c r="BI103" s="24">
        <f t="shared" si="44"/>
        <v>1032432.66</v>
      </c>
      <c r="BJ103" s="24">
        <f t="shared" si="45"/>
        <v>1032432.66</v>
      </c>
      <c r="BK103" s="25">
        <v>627</v>
      </c>
      <c r="BL103" s="24">
        <v>293931.01</v>
      </c>
      <c r="BM103" s="25">
        <v>196</v>
      </c>
      <c r="BN103" s="24">
        <v>112520.46</v>
      </c>
      <c r="BO103" s="25">
        <v>568</v>
      </c>
      <c r="BP103" s="24">
        <v>625981.18999999994</v>
      </c>
      <c r="BQ103" s="25">
        <v>0</v>
      </c>
      <c r="BR103" s="24">
        <v>0</v>
      </c>
      <c r="BS103" s="25">
        <v>0</v>
      </c>
      <c r="BT103" s="26">
        <v>0</v>
      </c>
      <c r="BU103" s="25">
        <v>0</v>
      </c>
      <c r="BV103" s="24">
        <v>0</v>
      </c>
      <c r="BW103" s="25">
        <v>0</v>
      </c>
      <c r="BX103" s="26">
        <v>0</v>
      </c>
      <c r="BY103" s="25">
        <v>0</v>
      </c>
      <c r="BZ103" s="24">
        <v>0</v>
      </c>
      <c r="CA103" s="24">
        <f t="shared" si="46"/>
        <v>1548649.01</v>
      </c>
      <c r="CB103" s="24">
        <f t="shared" si="47"/>
        <v>1548649.01</v>
      </c>
      <c r="CC103" s="25">
        <v>941</v>
      </c>
      <c r="CD103" s="24">
        <v>440896.51</v>
      </c>
      <c r="CE103" s="25">
        <v>294</v>
      </c>
      <c r="CF103" s="24">
        <v>168780.7</v>
      </c>
      <c r="CG103" s="25">
        <v>853</v>
      </c>
      <c r="CH103" s="24">
        <v>938971.8</v>
      </c>
      <c r="CI103" s="25">
        <v>0</v>
      </c>
      <c r="CJ103" s="24">
        <v>0</v>
      </c>
      <c r="CK103" s="25">
        <v>0</v>
      </c>
      <c r="CL103" s="26">
        <v>0</v>
      </c>
      <c r="CM103" s="25">
        <v>0</v>
      </c>
      <c r="CN103" s="24">
        <v>0</v>
      </c>
      <c r="CO103" s="25">
        <v>0</v>
      </c>
      <c r="CP103" s="26">
        <v>0</v>
      </c>
      <c r="CQ103" s="25">
        <v>0</v>
      </c>
      <c r="CR103" s="24">
        <v>0</v>
      </c>
    </row>
    <row r="104" spans="1:96" x14ac:dyDescent="0.25">
      <c r="A104" s="9">
        <v>83</v>
      </c>
      <c r="B104" s="8" t="s">
        <v>58</v>
      </c>
      <c r="C104" s="28">
        <v>330248</v>
      </c>
      <c r="D104" s="29" t="s">
        <v>144</v>
      </c>
      <c r="E104" s="29" t="s">
        <v>123</v>
      </c>
      <c r="F104" s="31" t="s">
        <v>145</v>
      </c>
      <c r="G104" s="24">
        <f t="shared" si="38"/>
        <v>25149361.300000001</v>
      </c>
      <c r="H104" s="24">
        <f t="shared" si="39"/>
        <v>3998404.68</v>
      </c>
      <c r="I104" s="25">
        <f t="shared" si="52"/>
        <v>2609</v>
      </c>
      <c r="J104" s="24">
        <f t="shared" si="52"/>
        <v>660508.1</v>
      </c>
      <c r="K104" s="25">
        <f t="shared" si="52"/>
        <v>0</v>
      </c>
      <c r="L104" s="24">
        <f t="shared" si="52"/>
        <v>0</v>
      </c>
      <c r="M104" s="25">
        <f t="shared" si="52"/>
        <v>2443</v>
      </c>
      <c r="N104" s="24">
        <f t="shared" si="52"/>
        <v>3337896.58</v>
      </c>
      <c r="O104" s="25">
        <f t="shared" si="52"/>
        <v>257</v>
      </c>
      <c r="P104" s="24">
        <f t="shared" si="52"/>
        <v>2362466.39</v>
      </c>
      <c r="Q104" s="25">
        <f t="shared" si="52"/>
        <v>781</v>
      </c>
      <c r="R104" s="24">
        <f t="shared" si="52"/>
        <v>18788490.23</v>
      </c>
      <c r="S104" s="25">
        <f t="shared" si="52"/>
        <v>0</v>
      </c>
      <c r="T104" s="24">
        <f t="shared" si="52"/>
        <v>0</v>
      </c>
      <c r="U104" s="25">
        <f t="shared" si="52"/>
        <v>0</v>
      </c>
      <c r="V104" s="24">
        <f t="shared" si="52"/>
        <v>0</v>
      </c>
      <c r="W104" s="25">
        <f t="shared" si="52"/>
        <v>0</v>
      </c>
      <c r="X104" s="24">
        <f t="shared" si="34"/>
        <v>0</v>
      </c>
      <c r="Y104" s="24">
        <f t="shared" si="40"/>
        <v>7698808.3899999997</v>
      </c>
      <c r="Z104" s="24">
        <f t="shared" si="41"/>
        <v>1199521.3999999999</v>
      </c>
      <c r="AA104" s="25">
        <v>783</v>
      </c>
      <c r="AB104" s="24">
        <v>198152.43</v>
      </c>
      <c r="AC104" s="25">
        <v>0</v>
      </c>
      <c r="AD104" s="24">
        <v>0</v>
      </c>
      <c r="AE104" s="25">
        <v>733</v>
      </c>
      <c r="AF104" s="24">
        <v>1001368.97</v>
      </c>
      <c r="AG104" s="25">
        <v>77</v>
      </c>
      <c r="AH104" s="24">
        <v>708739.92</v>
      </c>
      <c r="AI104" s="25">
        <v>234</v>
      </c>
      <c r="AJ104" s="26">
        <v>5790547.0700000003</v>
      </c>
      <c r="AK104" s="25">
        <v>0</v>
      </c>
      <c r="AL104" s="24">
        <v>0</v>
      </c>
      <c r="AM104" s="25">
        <v>0</v>
      </c>
      <c r="AN104" s="26">
        <v>0</v>
      </c>
      <c r="AO104" s="25">
        <v>0</v>
      </c>
      <c r="AP104" s="24">
        <v>0</v>
      </c>
      <c r="AQ104" s="24">
        <f t="shared" si="42"/>
        <v>4985872.2699999996</v>
      </c>
      <c r="AR104" s="24">
        <f t="shared" si="43"/>
        <v>799680.94</v>
      </c>
      <c r="AS104" s="25">
        <v>522</v>
      </c>
      <c r="AT104" s="24">
        <v>132101.62</v>
      </c>
      <c r="AU104" s="25">
        <v>0</v>
      </c>
      <c r="AV104" s="24">
        <v>0</v>
      </c>
      <c r="AW104" s="25">
        <v>489</v>
      </c>
      <c r="AX104" s="24">
        <v>667579.31999999995</v>
      </c>
      <c r="AY104" s="25">
        <v>51</v>
      </c>
      <c r="AZ104" s="24">
        <v>472493.28</v>
      </c>
      <c r="BA104" s="25">
        <v>156</v>
      </c>
      <c r="BB104" s="26">
        <v>3713698.05</v>
      </c>
      <c r="BC104" s="25">
        <v>0</v>
      </c>
      <c r="BD104" s="24">
        <v>0</v>
      </c>
      <c r="BE104" s="25">
        <v>0</v>
      </c>
      <c r="BF104" s="26">
        <v>0</v>
      </c>
      <c r="BG104" s="25">
        <v>0</v>
      </c>
      <c r="BH104" s="24">
        <v>0</v>
      </c>
      <c r="BI104" s="24">
        <f t="shared" si="44"/>
        <v>4985872.2699999996</v>
      </c>
      <c r="BJ104" s="24">
        <f t="shared" si="45"/>
        <v>799680.94</v>
      </c>
      <c r="BK104" s="25">
        <v>522</v>
      </c>
      <c r="BL104" s="24">
        <v>132101.62</v>
      </c>
      <c r="BM104" s="25">
        <v>0</v>
      </c>
      <c r="BN104" s="24">
        <v>0</v>
      </c>
      <c r="BO104" s="25">
        <v>489</v>
      </c>
      <c r="BP104" s="24">
        <v>667579.31999999995</v>
      </c>
      <c r="BQ104" s="25">
        <v>51</v>
      </c>
      <c r="BR104" s="24">
        <v>472493.28</v>
      </c>
      <c r="BS104" s="25">
        <v>156</v>
      </c>
      <c r="BT104" s="26">
        <v>3713698.05</v>
      </c>
      <c r="BU104" s="25">
        <v>0</v>
      </c>
      <c r="BV104" s="24">
        <v>0</v>
      </c>
      <c r="BW104" s="25">
        <v>0</v>
      </c>
      <c r="BX104" s="26">
        <v>0</v>
      </c>
      <c r="BY104" s="25">
        <v>0</v>
      </c>
      <c r="BZ104" s="24">
        <v>0</v>
      </c>
      <c r="CA104" s="24">
        <f t="shared" si="46"/>
        <v>7478808.3700000001</v>
      </c>
      <c r="CB104" s="24">
        <f t="shared" si="47"/>
        <v>1199521.3999999999</v>
      </c>
      <c r="CC104" s="25">
        <v>782</v>
      </c>
      <c r="CD104" s="24">
        <v>198152.43</v>
      </c>
      <c r="CE104" s="25">
        <v>0</v>
      </c>
      <c r="CF104" s="24">
        <v>0</v>
      </c>
      <c r="CG104" s="25">
        <v>732</v>
      </c>
      <c r="CH104" s="24">
        <v>1001368.97</v>
      </c>
      <c r="CI104" s="25">
        <v>78</v>
      </c>
      <c r="CJ104" s="24">
        <v>708739.91</v>
      </c>
      <c r="CK104" s="25">
        <v>235</v>
      </c>
      <c r="CL104" s="26">
        <v>5570547.0599999996</v>
      </c>
      <c r="CM104" s="25">
        <v>0</v>
      </c>
      <c r="CN104" s="24">
        <v>0</v>
      </c>
      <c r="CO104" s="25">
        <v>0</v>
      </c>
      <c r="CP104" s="26">
        <v>0</v>
      </c>
      <c r="CQ104" s="25">
        <v>0</v>
      </c>
      <c r="CR104" s="24">
        <v>0</v>
      </c>
    </row>
    <row r="105" spans="1:96" x14ac:dyDescent="0.25">
      <c r="A105" s="9">
        <v>84</v>
      </c>
      <c r="B105" s="8" t="s">
        <v>59</v>
      </c>
      <c r="C105" s="28">
        <v>330059</v>
      </c>
      <c r="D105" s="29" t="s">
        <v>144</v>
      </c>
      <c r="E105" s="29" t="s">
        <v>123</v>
      </c>
      <c r="F105" s="31" t="s">
        <v>145</v>
      </c>
      <c r="G105" s="24">
        <f t="shared" si="38"/>
        <v>41083035.340000004</v>
      </c>
      <c r="H105" s="24">
        <f t="shared" si="39"/>
        <v>29232435.27</v>
      </c>
      <c r="I105" s="25">
        <f t="shared" si="52"/>
        <v>15505</v>
      </c>
      <c r="J105" s="24">
        <f t="shared" si="52"/>
        <v>14055341.08</v>
      </c>
      <c r="K105" s="25">
        <f t="shared" si="52"/>
        <v>2490</v>
      </c>
      <c r="L105" s="24">
        <f t="shared" si="52"/>
        <v>1584217.36</v>
      </c>
      <c r="M105" s="25">
        <f t="shared" si="52"/>
        <v>9940</v>
      </c>
      <c r="N105" s="24">
        <f t="shared" si="52"/>
        <v>13592876.83</v>
      </c>
      <c r="O105" s="25">
        <f t="shared" si="52"/>
        <v>80</v>
      </c>
      <c r="P105" s="24">
        <f t="shared" si="52"/>
        <v>1702682.36</v>
      </c>
      <c r="Q105" s="25">
        <f t="shared" si="52"/>
        <v>498</v>
      </c>
      <c r="R105" s="24">
        <f t="shared" si="52"/>
        <v>10147917.710000001</v>
      </c>
      <c r="S105" s="25">
        <f t="shared" si="52"/>
        <v>0</v>
      </c>
      <c r="T105" s="24">
        <f t="shared" si="52"/>
        <v>0</v>
      </c>
      <c r="U105" s="25">
        <f t="shared" si="52"/>
        <v>0</v>
      </c>
      <c r="V105" s="24">
        <f t="shared" si="52"/>
        <v>0</v>
      </c>
      <c r="W105" s="25">
        <f t="shared" si="52"/>
        <v>0</v>
      </c>
      <c r="X105" s="24">
        <f t="shared" si="34"/>
        <v>0</v>
      </c>
      <c r="Y105" s="24">
        <f t="shared" si="40"/>
        <v>11195907.99</v>
      </c>
      <c r="Z105" s="24">
        <f t="shared" si="41"/>
        <v>7486727.9699999997</v>
      </c>
      <c r="AA105" s="25">
        <v>4652</v>
      </c>
      <c r="AB105" s="24">
        <v>3562270.99</v>
      </c>
      <c r="AC105" s="25">
        <v>747</v>
      </c>
      <c r="AD105" s="24">
        <v>475265.21</v>
      </c>
      <c r="AE105" s="25">
        <v>2982</v>
      </c>
      <c r="AF105" s="24">
        <v>3449191.77</v>
      </c>
      <c r="AG105" s="25">
        <v>31</v>
      </c>
      <c r="AH105" s="24">
        <v>664804.71</v>
      </c>
      <c r="AI105" s="25">
        <v>149</v>
      </c>
      <c r="AJ105" s="26">
        <v>3044375.31</v>
      </c>
      <c r="AK105" s="25">
        <v>0</v>
      </c>
      <c r="AL105" s="24">
        <v>0</v>
      </c>
      <c r="AM105" s="25">
        <v>0</v>
      </c>
      <c r="AN105" s="26">
        <v>0</v>
      </c>
      <c r="AO105" s="25">
        <v>0</v>
      </c>
      <c r="AP105" s="24">
        <v>0</v>
      </c>
      <c r="AQ105" s="24">
        <f t="shared" si="42"/>
        <v>9455609.6799999997</v>
      </c>
      <c r="AR105" s="24">
        <f t="shared" si="43"/>
        <v>7129489.6699999999</v>
      </c>
      <c r="AS105" s="25">
        <v>3101</v>
      </c>
      <c r="AT105" s="24">
        <v>3465399.55</v>
      </c>
      <c r="AU105" s="25">
        <v>498</v>
      </c>
      <c r="AV105" s="24">
        <v>316843.46999999997</v>
      </c>
      <c r="AW105" s="25">
        <v>1988</v>
      </c>
      <c r="AX105" s="24">
        <v>3347246.65</v>
      </c>
      <c r="AY105" s="25">
        <v>14</v>
      </c>
      <c r="AZ105" s="24">
        <v>296536.46999999997</v>
      </c>
      <c r="BA105" s="25">
        <v>100</v>
      </c>
      <c r="BB105" s="26">
        <v>2029583.54</v>
      </c>
      <c r="BC105" s="25">
        <v>0</v>
      </c>
      <c r="BD105" s="24">
        <v>0</v>
      </c>
      <c r="BE105" s="25">
        <v>0</v>
      </c>
      <c r="BF105" s="26">
        <v>0</v>
      </c>
      <c r="BG105" s="25">
        <v>0</v>
      </c>
      <c r="BH105" s="24">
        <v>0</v>
      </c>
      <c r="BI105" s="24">
        <f t="shared" si="44"/>
        <v>9455609.6799999997</v>
      </c>
      <c r="BJ105" s="24">
        <f t="shared" si="45"/>
        <v>7129489.6699999999</v>
      </c>
      <c r="BK105" s="25">
        <v>3101</v>
      </c>
      <c r="BL105" s="24">
        <v>3465399.55</v>
      </c>
      <c r="BM105" s="25">
        <v>498</v>
      </c>
      <c r="BN105" s="24">
        <v>316843.46999999997</v>
      </c>
      <c r="BO105" s="25">
        <v>1988</v>
      </c>
      <c r="BP105" s="24">
        <v>3347246.65</v>
      </c>
      <c r="BQ105" s="25">
        <v>14</v>
      </c>
      <c r="BR105" s="24">
        <v>296536.46999999997</v>
      </c>
      <c r="BS105" s="25">
        <v>100</v>
      </c>
      <c r="BT105" s="26">
        <v>2029583.54</v>
      </c>
      <c r="BU105" s="25">
        <v>0</v>
      </c>
      <c r="BV105" s="24">
        <v>0</v>
      </c>
      <c r="BW105" s="25">
        <v>0</v>
      </c>
      <c r="BX105" s="26">
        <v>0</v>
      </c>
      <c r="BY105" s="25">
        <v>0</v>
      </c>
      <c r="BZ105" s="24">
        <v>0</v>
      </c>
      <c r="CA105" s="24">
        <f t="shared" si="46"/>
        <v>10975907.99</v>
      </c>
      <c r="CB105" s="24">
        <f t="shared" si="47"/>
        <v>7486727.96</v>
      </c>
      <c r="CC105" s="25">
        <v>4651</v>
      </c>
      <c r="CD105" s="24">
        <v>3562270.99</v>
      </c>
      <c r="CE105" s="25">
        <v>747</v>
      </c>
      <c r="CF105" s="24">
        <v>475265.21</v>
      </c>
      <c r="CG105" s="25">
        <v>2982</v>
      </c>
      <c r="CH105" s="24">
        <v>3449191.76</v>
      </c>
      <c r="CI105" s="25">
        <v>21</v>
      </c>
      <c r="CJ105" s="24">
        <v>444804.71</v>
      </c>
      <c r="CK105" s="25">
        <v>149</v>
      </c>
      <c r="CL105" s="26">
        <v>3044375.32</v>
      </c>
      <c r="CM105" s="25">
        <v>0</v>
      </c>
      <c r="CN105" s="24">
        <v>0</v>
      </c>
      <c r="CO105" s="25">
        <v>0</v>
      </c>
      <c r="CP105" s="26">
        <v>0</v>
      </c>
      <c r="CQ105" s="25">
        <v>0</v>
      </c>
      <c r="CR105" s="24">
        <v>0</v>
      </c>
    </row>
    <row r="106" spans="1:96" x14ac:dyDescent="0.25">
      <c r="A106" s="10" t="s">
        <v>264</v>
      </c>
      <c r="B106" s="8" t="s">
        <v>60</v>
      </c>
      <c r="C106" s="28">
        <v>330336</v>
      </c>
      <c r="D106" s="29" t="s">
        <v>144</v>
      </c>
      <c r="E106" s="29" t="s">
        <v>123</v>
      </c>
      <c r="F106" s="31" t="s">
        <v>145</v>
      </c>
      <c r="G106" s="24">
        <f t="shared" si="38"/>
        <v>22667220.800000001</v>
      </c>
      <c r="H106" s="24">
        <f t="shared" si="39"/>
        <v>0</v>
      </c>
      <c r="I106" s="25">
        <f t="shared" si="52"/>
        <v>0</v>
      </c>
      <c r="J106" s="24">
        <f t="shared" si="52"/>
        <v>0</v>
      </c>
      <c r="K106" s="25">
        <f t="shared" si="52"/>
        <v>0</v>
      </c>
      <c r="L106" s="24">
        <f t="shared" si="52"/>
        <v>0</v>
      </c>
      <c r="M106" s="25">
        <f t="shared" si="52"/>
        <v>0</v>
      </c>
      <c r="N106" s="24">
        <f t="shared" si="52"/>
        <v>0</v>
      </c>
      <c r="O106" s="25">
        <f t="shared" si="52"/>
        <v>0</v>
      </c>
      <c r="P106" s="24">
        <f t="shared" si="52"/>
        <v>0</v>
      </c>
      <c r="Q106" s="25">
        <f t="shared" si="52"/>
        <v>0</v>
      </c>
      <c r="R106" s="24">
        <f t="shared" si="52"/>
        <v>0</v>
      </c>
      <c r="S106" s="25">
        <f t="shared" si="52"/>
        <v>0</v>
      </c>
      <c r="T106" s="24">
        <f t="shared" si="52"/>
        <v>0</v>
      </c>
      <c r="U106" s="25">
        <f t="shared" si="52"/>
        <v>0</v>
      </c>
      <c r="V106" s="24">
        <f t="shared" si="52"/>
        <v>0</v>
      </c>
      <c r="W106" s="25">
        <f t="shared" si="52"/>
        <v>7585</v>
      </c>
      <c r="X106" s="24">
        <f t="shared" si="34"/>
        <v>22667220.800000001</v>
      </c>
      <c r="Y106" s="24">
        <f t="shared" si="40"/>
        <v>5606151.9800000004</v>
      </c>
      <c r="Z106" s="24">
        <f t="shared" si="41"/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6">
        <v>0</v>
      </c>
      <c r="AK106" s="25">
        <v>0</v>
      </c>
      <c r="AL106" s="24">
        <v>0</v>
      </c>
      <c r="AM106" s="25">
        <v>0</v>
      </c>
      <c r="AN106" s="26">
        <v>0</v>
      </c>
      <c r="AO106" s="25">
        <v>1896</v>
      </c>
      <c r="AP106" s="24">
        <v>5606151.9800000004</v>
      </c>
      <c r="AQ106" s="24">
        <f t="shared" si="42"/>
        <v>5654671.9800000004</v>
      </c>
      <c r="AR106" s="24">
        <f t="shared" si="43"/>
        <v>0</v>
      </c>
      <c r="AS106" s="25">
        <v>0</v>
      </c>
      <c r="AT106" s="24">
        <v>0</v>
      </c>
      <c r="AU106" s="25">
        <v>0</v>
      </c>
      <c r="AV106" s="24">
        <v>0</v>
      </c>
      <c r="AW106" s="25">
        <v>0</v>
      </c>
      <c r="AX106" s="24">
        <v>0</v>
      </c>
      <c r="AY106" s="25">
        <v>0</v>
      </c>
      <c r="AZ106" s="24">
        <v>0</v>
      </c>
      <c r="BA106" s="25">
        <v>0</v>
      </c>
      <c r="BB106" s="26">
        <v>0</v>
      </c>
      <c r="BC106" s="25">
        <v>0</v>
      </c>
      <c r="BD106" s="24">
        <v>0</v>
      </c>
      <c r="BE106" s="25">
        <v>0</v>
      </c>
      <c r="BF106" s="26">
        <v>0</v>
      </c>
      <c r="BG106" s="25">
        <v>1897</v>
      </c>
      <c r="BH106" s="24">
        <v>5654671.9800000004</v>
      </c>
      <c r="BI106" s="24">
        <f t="shared" si="44"/>
        <v>5703198.4199999999</v>
      </c>
      <c r="BJ106" s="24">
        <f t="shared" si="45"/>
        <v>0</v>
      </c>
      <c r="BK106" s="25">
        <v>0</v>
      </c>
      <c r="BL106" s="24">
        <v>0</v>
      </c>
      <c r="BM106" s="25">
        <v>0</v>
      </c>
      <c r="BN106" s="24">
        <v>0</v>
      </c>
      <c r="BO106" s="25">
        <v>0</v>
      </c>
      <c r="BP106" s="24">
        <v>0</v>
      </c>
      <c r="BQ106" s="25">
        <v>0</v>
      </c>
      <c r="BR106" s="24">
        <v>0</v>
      </c>
      <c r="BS106" s="25">
        <v>0</v>
      </c>
      <c r="BT106" s="26">
        <v>0</v>
      </c>
      <c r="BU106" s="25">
        <v>0</v>
      </c>
      <c r="BV106" s="24">
        <v>0</v>
      </c>
      <c r="BW106" s="25">
        <v>0</v>
      </c>
      <c r="BX106" s="26">
        <v>0</v>
      </c>
      <c r="BY106" s="25">
        <v>1896</v>
      </c>
      <c r="BZ106" s="24">
        <v>5703198.4199999999</v>
      </c>
      <c r="CA106" s="24">
        <f t="shared" si="46"/>
        <v>5703198.4199999999</v>
      </c>
      <c r="CB106" s="24">
        <f t="shared" si="47"/>
        <v>0</v>
      </c>
      <c r="CC106" s="25">
        <v>0</v>
      </c>
      <c r="CD106" s="24">
        <v>0</v>
      </c>
      <c r="CE106" s="25">
        <v>0</v>
      </c>
      <c r="CF106" s="24">
        <v>0</v>
      </c>
      <c r="CG106" s="25">
        <v>0</v>
      </c>
      <c r="CH106" s="24">
        <v>0</v>
      </c>
      <c r="CI106" s="25">
        <v>0</v>
      </c>
      <c r="CJ106" s="24">
        <v>0</v>
      </c>
      <c r="CK106" s="25">
        <v>0</v>
      </c>
      <c r="CL106" s="26">
        <v>0</v>
      </c>
      <c r="CM106" s="25">
        <v>0</v>
      </c>
      <c r="CN106" s="24">
        <v>0</v>
      </c>
      <c r="CO106" s="25">
        <v>0</v>
      </c>
      <c r="CP106" s="26">
        <v>0</v>
      </c>
      <c r="CQ106" s="25">
        <v>1896</v>
      </c>
      <c r="CR106" s="24">
        <v>5703198.4199999999</v>
      </c>
    </row>
    <row r="107" spans="1:96" x14ac:dyDescent="0.25">
      <c r="A107" s="6" t="s">
        <v>265</v>
      </c>
      <c r="B107" s="8" t="s">
        <v>61</v>
      </c>
      <c r="C107" s="28">
        <v>330245</v>
      </c>
      <c r="D107" s="29" t="s">
        <v>144</v>
      </c>
      <c r="E107" s="29" t="s">
        <v>123</v>
      </c>
      <c r="F107" s="31" t="s">
        <v>145</v>
      </c>
      <c r="G107" s="24">
        <f t="shared" si="38"/>
        <v>6372000.8799999999</v>
      </c>
      <c r="H107" s="24">
        <f t="shared" si="39"/>
        <v>3418660.11</v>
      </c>
      <c r="I107" s="25">
        <f t="shared" si="52"/>
        <v>2693</v>
      </c>
      <c r="J107" s="24">
        <f t="shared" si="52"/>
        <v>409593.58</v>
      </c>
      <c r="K107" s="25">
        <f t="shared" si="52"/>
        <v>0</v>
      </c>
      <c r="L107" s="24">
        <f t="shared" si="52"/>
        <v>0</v>
      </c>
      <c r="M107" s="25">
        <f t="shared" si="52"/>
        <v>1433</v>
      </c>
      <c r="N107" s="24">
        <f t="shared" si="52"/>
        <v>3009066.53</v>
      </c>
      <c r="O107" s="25">
        <f t="shared" si="52"/>
        <v>160</v>
      </c>
      <c r="P107" s="24">
        <f t="shared" si="52"/>
        <v>2953340.77</v>
      </c>
      <c r="Q107" s="25">
        <f t="shared" si="52"/>
        <v>0</v>
      </c>
      <c r="R107" s="24">
        <f t="shared" si="52"/>
        <v>0</v>
      </c>
      <c r="S107" s="25">
        <f t="shared" si="52"/>
        <v>0</v>
      </c>
      <c r="T107" s="24">
        <f t="shared" si="52"/>
        <v>0</v>
      </c>
      <c r="U107" s="25">
        <f t="shared" si="52"/>
        <v>0</v>
      </c>
      <c r="V107" s="24">
        <f t="shared" si="52"/>
        <v>0</v>
      </c>
      <c r="W107" s="25">
        <f t="shared" si="52"/>
        <v>0</v>
      </c>
      <c r="X107" s="24">
        <f t="shared" si="34"/>
        <v>0</v>
      </c>
      <c r="Y107" s="24">
        <f t="shared" si="40"/>
        <v>2220744.67</v>
      </c>
      <c r="Z107" s="24">
        <f t="shared" si="41"/>
        <v>1334742.44</v>
      </c>
      <c r="AA107" s="25">
        <v>808</v>
      </c>
      <c r="AB107" s="24">
        <v>122878.07</v>
      </c>
      <c r="AC107" s="25">
        <v>0</v>
      </c>
      <c r="AD107" s="24">
        <v>0</v>
      </c>
      <c r="AE107" s="25">
        <v>430</v>
      </c>
      <c r="AF107" s="24">
        <v>1211864.3700000001</v>
      </c>
      <c r="AG107" s="25">
        <v>48</v>
      </c>
      <c r="AH107" s="24">
        <v>886002.23</v>
      </c>
      <c r="AI107" s="25">
        <v>0</v>
      </c>
      <c r="AJ107" s="26">
        <v>0</v>
      </c>
      <c r="AK107" s="25">
        <v>0</v>
      </c>
      <c r="AL107" s="24">
        <v>0</v>
      </c>
      <c r="AM107" s="25">
        <v>0</v>
      </c>
      <c r="AN107" s="26">
        <v>0</v>
      </c>
      <c r="AO107" s="25">
        <v>0</v>
      </c>
      <c r="AP107" s="24">
        <v>0</v>
      </c>
      <c r="AQ107" s="24">
        <f t="shared" si="42"/>
        <v>1274400.18</v>
      </c>
      <c r="AR107" s="24">
        <f t="shared" si="43"/>
        <v>683732.03</v>
      </c>
      <c r="AS107" s="25">
        <v>539</v>
      </c>
      <c r="AT107" s="24">
        <v>81918.720000000001</v>
      </c>
      <c r="AU107" s="25">
        <v>0</v>
      </c>
      <c r="AV107" s="24">
        <v>0</v>
      </c>
      <c r="AW107" s="25">
        <v>287</v>
      </c>
      <c r="AX107" s="24">
        <v>601813.31000000006</v>
      </c>
      <c r="AY107" s="25">
        <v>32</v>
      </c>
      <c r="AZ107" s="24">
        <v>590668.15</v>
      </c>
      <c r="BA107" s="25">
        <v>0</v>
      </c>
      <c r="BB107" s="26">
        <v>0</v>
      </c>
      <c r="BC107" s="25">
        <v>0</v>
      </c>
      <c r="BD107" s="24">
        <v>0</v>
      </c>
      <c r="BE107" s="25">
        <v>0</v>
      </c>
      <c r="BF107" s="26">
        <v>0</v>
      </c>
      <c r="BG107" s="25">
        <v>0</v>
      </c>
      <c r="BH107" s="24">
        <v>0</v>
      </c>
      <c r="BI107" s="24">
        <f t="shared" si="44"/>
        <v>1023644.64</v>
      </c>
      <c r="BJ107" s="24">
        <f t="shared" si="45"/>
        <v>432976.49</v>
      </c>
      <c r="BK107" s="25">
        <v>539</v>
      </c>
      <c r="BL107" s="24">
        <v>81918.720000000001</v>
      </c>
      <c r="BM107" s="25">
        <v>0</v>
      </c>
      <c r="BN107" s="24">
        <v>0</v>
      </c>
      <c r="BO107" s="25">
        <v>287</v>
      </c>
      <c r="BP107" s="24">
        <v>351057.77</v>
      </c>
      <c r="BQ107" s="25">
        <v>32</v>
      </c>
      <c r="BR107" s="24">
        <v>590668.15</v>
      </c>
      <c r="BS107" s="25">
        <v>0</v>
      </c>
      <c r="BT107" s="26">
        <v>0</v>
      </c>
      <c r="BU107" s="25">
        <v>0</v>
      </c>
      <c r="BV107" s="24">
        <v>0</v>
      </c>
      <c r="BW107" s="25">
        <v>0</v>
      </c>
      <c r="BX107" s="26">
        <v>0</v>
      </c>
      <c r="BY107" s="25">
        <v>0</v>
      </c>
      <c r="BZ107" s="24">
        <v>0</v>
      </c>
      <c r="CA107" s="24">
        <f t="shared" si="46"/>
        <v>1853211.39</v>
      </c>
      <c r="CB107" s="24">
        <f t="shared" si="47"/>
        <v>967209.15</v>
      </c>
      <c r="CC107" s="25">
        <v>807</v>
      </c>
      <c r="CD107" s="24">
        <v>122878.07</v>
      </c>
      <c r="CE107" s="25">
        <v>0</v>
      </c>
      <c r="CF107" s="24">
        <v>0</v>
      </c>
      <c r="CG107" s="25">
        <v>429</v>
      </c>
      <c r="CH107" s="24">
        <v>844331.08</v>
      </c>
      <c r="CI107" s="25">
        <v>48</v>
      </c>
      <c r="CJ107" s="24">
        <v>886002.24</v>
      </c>
      <c r="CK107" s="25">
        <v>0</v>
      </c>
      <c r="CL107" s="26">
        <v>0</v>
      </c>
      <c r="CM107" s="25">
        <v>0</v>
      </c>
      <c r="CN107" s="24">
        <v>0</v>
      </c>
      <c r="CO107" s="25">
        <v>0</v>
      </c>
      <c r="CP107" s="26">
        <v>0</v>
      </c>
      <c r="CQ107" s="25">
        <v>0</v>
      </c>
      <c r="CR107" s="24">
        <v>0</v>
      </c>
    </row>
    <row r="108" spans="1:96" x14ac:dyDescent="0.25">
      <c r="A108" s="6" t="s">
        <v>266</v>
      </c>
      <c r="B108" s="8" t="s">
        <v>108</v>
      </c>
      <c r="C108" s="28">
        <v>330113</v>
      </c>
      <c r="D108" s="29" t="s">
        <v>144</v>
      </c>
      <c r="E108" s="29" t="s">
        <v>135</v>
      </c>
      <c r="F108" s="31" t="s">
        <v>145</v>
      </c>
      <c r="G108" s="24">
        <f t="shared" si="38"/>
        <v>59681165.57</v>
      </c>
      <c r="H108" s="24">
        <f t="shared" si="39"/>
        <v>27647385.370000001</v>
      </c>
      <c r="I108" s="25">
        <f t="shared" ref="I108:X124" si="53">AA108+AS108+BK108+CC108</f>
        <v>24736</v>
      </c>
      <c r="J108" s="24">
        <f t="shared" si="53"/>
        <v>10184208.91</v>
      </c>
      <c r="K108" s="25">
        <f t="shared" si="53"/>
        <v>5443</v>
      </c>
      <c r="L108" s="24">
        <f t="shared" si="53"/>
        <v>3441837.14</v>
      </c>
      <c r="M108" s="25">
        <f t="shared" si="53"/>
        <v>19906</v>
      </c>
      <c r="N108" s="24">
        <f t="shared" si="53"/>
        <v>14021339.32</v>
      </c>
      <c r="O108" s="25">
        <f t="shared" si="53"/>
        <v>511</v>
      </c>
      <c r="P108" s="24">
        <f t="shared" si="53"/>
        <v>5497511.3300000001</v>
      </c>
      <c r="Q108" s="25">
        <f t="shared" si="53"/>
        <v>945</v>
      </c>
      <c r="R108" s="24">
        <f t="shared" si="53"/>
        <v>26536268.870000001</v>
      </c>
      <c r="S108" s="25">
        <f t="shared" si="53"/>
        <v>287</v>
      </c>
      <c r="T108" s="24">
        <f t="shared" si="53"/>
        <v>7929404.3899999997</v>
      </c>
      <c r="U108" s="25">
        <f t="shared" si="53"/>
        <v>16</v>
      </c>
      <c r="V108" s="24">
        <f t="shared" si="53"/>
        <v>2360718.7400000002</v>
      </c>
      <c r="W108" s="25">
        <f t="shared" si="53"/>
        <v>0</v>
      </c>
      <c r="X108" s="24">
        <f t="shared" si="34"/>
        <v>0</v>
      </c>
      <c r="Y108" s="24">
        <f t="shared" si="40"/>
        <v>17092387.82</v>
      </c>
      <c r="Z108" s="24">
        <f t="shared" si="41"/>
        <v>7482253.7599999998</v>
      </c>
      <c r="AA108" s="25">
        <v>7421</v>
      </c>
      <c r="AB108" s="24">
        <v>2641162.13</v>
      </c>
      <c r="AC108" s="25">
        <v>1633</v>
      </c>
      <c r="AD108" s="24">
        <v>1032551.14</v>
      </c>
      <c r="AE108" s="25">
        <v>5972</v>
      </c>
      <c r="AF108" s="24">
        <v>3808540.49</v>
      </c>
      <c r="AG108" s="25">
        <v>153</v>
      </c>
      <c r="AH108" s="24">
        <v>1649253.4</v>
      </c>
      <c r="AI108" s="25">
        <v>284</v>
      </c>
      <c r="AJ108" s="26">
        <v>7960880.6600000001</v>
      </c>
      <c r="AK108" s="25">
        <v>86</v>
      </c>
      <c r="AL108" s="24">
        <v>2378821.3199999998</v>
      </c>
      <c r="AM108" s="25">
        <v>5</v>
      </c>
      <c r="AN108" s="26">
        <v>708215.62</v>
      </c>
      <c r="AO108" s="25">
        <v>0</v>
      </c>
      <c r="AP108" s="24">
        <v>0</v>
      </c>
      <c r="AQ108" s="24">
        <f t="shared" si="42"/>
        <v>12748194.970000001</v>
      </c>
      <c r="AR108" s="24">
        <f t="shared" si="43"/>
        <v>6341438.9299999997</v>
      </c>
      <c r="AS108" s="25">
        <v>4947</v>
      </c>
      <c r="AT108" s="24">
        <v>2450942.33</v>
      </c>
      <c r="AU108" s="25">
        <v>1089</v>
      </c>
      <c r="AV108" s="24">
        <v>688367.43</v>
      </c>
      <c r="AW108" s="25">
        <v>3981</v>
      </c>
      <c r="AX108" s="24">
        <v>3202129.17</v>
      </c>
      <c r="AY108" s="25">
        <v>102</v>
      </c>
      <c r="AZ108" s="24">
        <v>1099502.27</v>
      </c>
      <c r="BA108" s="25">
        <v>189</v>
      </c>
      <c r="BB108" s="26">
        <v>5307253.7699999996</v>
      </c>
      <c r="BC108" s="25">
        <v>57</v>
      </c>
      <c r="BD108" s="24">
        <v>1585880.88</v>
      </c>
      <c r="BE108" s="25">
        <v>3</v>
      </c>
      <c r="BF108" s="26">
        <v>472143.75</v>
      </c>
      <c r="BG108" s="25">
        <v>0</v>
      </c>
      <c r="BH108" s="24">
        <v>0</v>
      </c>
      <c r="BI108" s="24">
        <f t="shared" si="44"/>
        <v>12748194.970000001</v>
      </c>
      <c r="BJ108" s="24">
        <f t="shared" si="45"/>
        <v>6341438.9299999997</v>
      </c>
      <c r="BK108" s="25">
        <v>4947</v>
      </c>
      <c r="BL108" s="24">
        <v>2450942.33</v>
      </c>
      <c r="BM108" s="25">
        <v>1089</v>
      </c>
      <c r="BN108" s="24">
        <v>688367.43</v>
      </c>
      <c r="BO108" s="25">
        <v>3981</v>
      </c>
      <c r="BP108" s="24">
        <v>3202129.17</v>
      </c>
      <c r="BQ108" s="25">
        <v>102</v>
      </c>
      <c r="BR108" s="24">
        <v>1099502.27</v>
      </c>
      <c r="BS108" s="25">
        <v>189</v>
      </c>
      <c r="BT108" s="26">
        <v>5307253.7699999996</v>
      </c>
      <c r="BU108" s="25">
        <v>57</v>
      </c>
      <c r="BV108" s="24">
        <v>1585880.88</v>
      </c>
      <c r="BW108" s="25">
        <v>3</v>
      </c>
      <c r="BX108" s="26">
        <v>472143.75</v>
      </c>
      <c r="BY108" s="25">
        <v>0</v>
      </c>
      <c r="BZ108" s="24">
        <v>0</v>
      </c>
      <c r="CA108" s="24">
        <f t="shared" si="46"/>
        <v>17092387.809999999</v>
      </c>
      <c r="CB108" s="24">
        <f t="shared" si="47"/>
        <v>7482253.75</v>
      </c>
      <c r="CC108" s="25">
        <v>7421</v>
      </c>
      <c r="CD108" s="24">
        <v>2641162.12</v>
      </c>
      <c r="CE108" s="25">
        <v>1632</v>
      </c>
      <c r="CF108" s="24">
        <v>1032551.14</v>
      </c>
      <c r="CG108" s="25">
        <v>5972</v>
      </c>
      <c r="CH108" s="24">
        <v>3808540.49</v>
      </c>
      <c r="CI108" s="25">
        <v>154</v>
      </c>
      <c r="CJ108" s="24">
        <v>1649253.39</v>
      </c>
      <c r="CK108" s="25">
        <v>283</v>
      </c>
      <c r="CL108" s="26">
        <v>7960880.6699999999</v>
      </c>
      <c r="CM108" s="25">
        <v>87</v>
      </c>
      <c r="CN108" s="24">
        <v>2378821.31</v>
      </c>
      <c r="CO108" s="25">
        <v>5</v>
      </c>
      <c r="CP108" s="26">
        <v>708215.62</v>
      </c>
      <c r="CQ108" s="25">
        <v>0</v>
      </c>
      <c r="CR108" s="24">
        <v>0</v>
      </c>
    </row>
    <row r="109" spans="1:96" x14ac:dyDescent="0.25">
      <c r="A109" s="6" t="s">
        <v>267</v>
      </c>
      <c r="B109" s="8" t="s">
        <v>62</v>
      </c>
      <c r="C109" s="28">
        <v>330305</v>
      </c>
      <c r="D109" s="29" t="s">
        <v>144</v>
      </c>
      <c r="E109" s="29" t="s">
        <v>129</v>
      </c>
      <c r="F109" s="31" t="s">
        <v>145</v>
      </c>
      <c r="G109" s="24">
        <f t="shared" si="38"/>
        <v>4860523.3499999996</v>
      </c>
      <c r="H109" s="24">
        <f t="shared" si="39"/>
        <v>4550892.91</v>
      </c>
      <c r="I109" s="25">
        <f t="shared" si="53"/>
        <v>2035</v>
      </c>
      <c r="J109" s="24">
        <f t="shared" si="53"/>
        <v>520951.89</v>
      </c>
      <c r="K109" s="25">
        <f t="shared" si="53"/>
        <v>768</v>
      </c>
      <c r="L109" s="24">
        <f t="shared" si="53"/>
        <v>470871.17</v>
      </c>
      <c r="M109" s="25">
        <f t="shared" si="53"/>
        <v>3725</v>
      </c>
      <c r="N109" s="24">
        <f t="shared" si="53"/>
        <v>3559069.85</v>
      </c>
      <c r="O109" s="25">
        <f t="shared" si="53"/>
        <v>34</v>
      </c>
      <c r="P109" s="24">
        <f t="shared" si="53"/>
        <v>309630.44</v>
      </c>
      <c r="Q109" s="25">
        <f t="shared" si="53"/>
        <v>0</v>
      </c>
      <c r="R109" s="24">
        <f t="shared" si="53"/>
        <v>0</v>
      </c>
      <c r="S109" s="25">
        <f t="shared" si="53"/>
        <v>0</v>
      </c>
      <c r="T109" s="24">
        <f t="shared" si="53"/>
        <v>0</v>
      </c>
      <c r="U109" s="25">
        <f t="shared" si="53"/>
        <v>0</v>
      </c>
      <c r="V109" s="24">
        <f t="shared" si="53"/>
        <v>0</v>
      </c>
      <c r="W109" s="25">
        <f t="shared" si="53"/>
        <v>0</v>
      </c>
      <c r="X109" s="24">
        <f t="shared" si="34"/>
        <v>0</v>
      </c>
      <c r="Y109" s="24">
        <f t="shared" si="40"/>
        <v>1456757.01</v>
      </c>
      <c r="Z109" s="24">
        <f t="shared" si="41"/>
        <v>1365267.88</v>
      </c>
      <c r="AA109" s="25">
        <v>611</v>
      </c>
      <c r="AB109" s="24">
        <v>156285.57</v>
      </c>
      <c r="AC109" s="25">
        <v>230</v>
      </c>
      <c r="AD109" s="24">
        <v>141261.35</v>
      </c>
      <c r="AE109" s="25">
        <v>1118</v>
      </c>
      <c r="AF109" s="24">
        <v>1067720.96</v>
      </c>
      <c r="AG109" s="25">
        <v>10</v>
      </c>
      <c r="AH109" s="24">
        <v>91489.13</v>
      </c>
      <c r="AI109" s="25">
        <v>0</v>
      </c>
      <c r="AJ109" s="26">
        <v>0</v>
      </c>
      <c r="AK109" s="25">
        <v>0</v>
      </c>
      <c r="AL109" s="24">
        <v>0</v>
      </c>
      <c r="AM109" s="25">
        <v>0</v>
      </c>
      <c r="AN109" s="26">
        <v>0</v>
      </c>
      <c r="AO109" s="25">
        <v>0</v>
      </c>
      <c r="AP109" s="24">
        <v>0</v>
      </c>
      <c r="AQ109" s="24">
        <f t="shared" si="42"/>
        <v>972504.67</v>
      </c>
      <c r="AR109" s="24">
        <f t="shared" si="43"/>
        <v>910178.58</v>
      </c>
      <c r="AS109" s="25">
        <v>407</v>
      </c>
      <c r="AT109" s="24">
        <v>104190.38</v>
      </c>
      <c r="AU109" s="25">
        <v>154</v>
      </c>
      <c r="AV109" s="24">
        <v>94174.23</v>
      </c>
      <c r="AW109" s="25">
        <v>745</v>
      </c>
      <c r="AX109" s="24">
        <v>711813.97</v>
      </c>
      <c r="AY109" s="25">
        <v>7</v>
      </c>
      <c r="AZ109" s="24">
        <v>62326.09</v>
      </c>
      <c r="BA109" s="25">
        <v>0</v>
      </c>
      <c r="BB109" s="26">
        <v>0</v>
      </c>
      <c r="BC109" s="25">
        <v>0</v>
      </c>
      <c r="BD109" s="24">
        <v>0</v>
      </c>
      <c r="BE109" s="25">
        <v>0</v>
      </c>
      <c r="BF109" s="26">
        <v>0</v>
      </c>
      <c r="BG109" s="25">
        <v>0</v>
      </c>
      <c r="BH109" s="24">
        <v>0</v>
      </c>
      <c r="BI109" s="24">
        <f t="shared" si="44"/>
        <v>972504.67</v>
      </c>
      <c r="BJ109" s="24">
        <f t="shared" si="45"/>
        <v>910178.58</v>
      </c>
      <c r="BK109" s="25">
        <v>407</v>
      </c>
      <c r="BL109" s="24">
        <v>104190.38</v>
      </c>
      <c r="BM109" s="25">
        <v>154</v>
      </c>
      <c r="BN109" s="24">
        <v>94174.23</v>
      </c>
      <c r="BO109" s="25">
        <v>745</v>
      </c>
      <c r="BP109" s="24">
        <v>711813.97</v>
      </c>
      <c r="BQ109" s="25">
        <v>7</v>
      </c>
      <c r="BR109" s="24">
        <v>62326.09</v>
      </c>
      <c r="BS109" s="25">
        <v>0</v>
      </c>
      <c r="BT109" s="26">
        <v>0</v>
      </c>
      <c r="BU109" s="25">
        <v>0</v>
      </c>
      <c r="BV109" s="24">
        <v>0</v>
      </c>
      <c r="BW109" s="25">
        <v>0</v>
      </c>
      <c r="BX109" s="26">
        <v>0</v>
      </c>
      <c r="BY109" s="25">
        <v>0</v>
      </c>
      <c r="BZ109" s="24">
        <v>0</v>
      </c>
      <c r="CA109" s="24">
        <f t="shared" si="46"/>
        <v>1458757</v>
      </c>
      <c r="CB109" s="24">
        <f t="shared" si="47"/>
        <v>1365267.87</v>
      </c>
      <c r="CC109" s="25">
        <v>610</v>
      </c>
      <c r="CD109" s="24">
        <v>156285.56</v>
      </c>
      <c r="CE109" s="25">
        <v>230</v>
      </c>
      <c r="CF109" s="24">
        <v>141261.35999999999</v>
      </c>
      <c r="CG109" s="25">
        <v>1117</v>
      </c>
      <c r="CH109" s="24">
        <v>1067720.95</v>
      </c>
      <c r="CI109" s="25">
        <v>10</v>
      </c>
      <c r="CJ109" s="24">
        <v>93489.13</v>
      </c>
      <c r="CK109" s="25">
        <v>0</v>
      </c>
      <c r="CL109" s="26">
        <v>0</v>
      </c>
      <c r="CM109" s="25">
        <v>0</v>
      </c>
      <c r="CN109" s="24">
        <v>0</v>
      </c>
      <c r="CO109" s="25">
        <v>0</v>
      </c>
      <c r="CP109" s="26">
        <v>0</v>
      </c>
      <c r="CQ109" s="25">
        <v>0</v>
      </c>
      <c r="CR109" s="24">
        <v>0</v>
      </c>
    </row>
    <row r="110" spans="1:96" x14ac:dyDescent="0.25">
      <c r="A110" s="10" t="s">
        <v>268</v>
      </c>
      <c r="B110" s="8" t="s">
        <v>113</v>
      </c>
      <c r="C110" s="28">
        <v>330307</v>
      </c>
      <c r="D110" s="29" t="s">
        <v>144</v>
      </c>
      <c r="E110" s="29" t="s">
        <v>129</v>
      </c>
      <c r="F110" s="31" t="s">
        <v>145</v>
      </c>
      <c r="G110" s="24">
        <f t="shared" si="38"/>
        <v>701430.26</v>
      </c>
      <c r="H110" s="24">
        <f t="shared" si="39"/>
        <v>701430.26</v>
      </c>
      <c r="I110" s="25">
        <f t="shared" si="53"/>
        <v>205</v>
      </c>
      <c r="J110" s="24">
        <f t="shared" si="53"/>
        <v>87767.69</v>
      </c>
      <c r="K110" s="25">
        <f t="shared" si="53"/>
        <v>98</v>
      </c>
      <c r="L110" s="24">
        <f t="shared" si="53"/>
        <v>58193.36</v>
      </c>
      <c r="M110" s="25">
        <f t="shared" si="53"/>
        <v>528</v>
      </c>
      <c r="N110" s="24">
        <f t="shared" si="53"/>
        <v>555469.21</v>
      </c>
      <c r="O110" s="25">
        <f t="shared" si="53"/>
        <v>0</v>
      </c>
      <c r="P110" s="24">
        <f t="shared" si="53"/>
        <v>0</v>
      </c>
      <c r="Q110" s="25">
        <f t="shared" si="53"/>
        <v>0</v>
      </c>
      <c r="R110" s="24">
        <f t="shared" si="53"/>
        <v>0</v>
      </c>
      <c r="S110" s="25">
        <f t="shared" si="53"/>
        <v>0</v>
      </c>
      <c r="T110" s="24">
        <f t="shared" si="53"/>
        <v>0</v>
      </c>
      <c r="U110" s="25">
        <f t="shared" si="53"/>
        <v>0</v>
      </c>
      <c r="V110" s="24">
        <f t="shared" si="53"/>
        <v>0</v>
      </c>
      <c r="W110" s="25">
        <f t="shared" si="53"/>
        <v>0</v>
      </c>
      <c r="X110" s="24">
        <f t="shared" si="34"/>
        <v>0</v>
      </c>
      <c r="Y110" s="24">
        <f t="shared" si="40"/>
        <v>210429.08</v>
      </c>
      <c r="Z110" s="24">
        <f t="shared" si="41"/>
        <v>210429.08</v>
      </c>
      <c r="AA110" s="25">
        <v>62</v>
      </c>
      <c r="AB110" s="24">
        <v>26330.31</v>
      </c>
      <c r="AC110" s="25">
        <v>29</v>
      </c>
      <c r="AD110" s="24">
        <v>17458.009999999998</v>
      </c>
      <c r="AE110" s="25">
        <v>158</v>
      </c>
      <c r="AF110" s="24">
        <v>166640.76</v>
      </c>
      <c r="AG110" s="25">
        <v>0</v>
      </c>
      <c r="AH110" s="24">
        <v>0</v>
      </c>
      <c r="AI110" s="25">
        <v>0</v>
      </c>
      <c r="AJ110" s="26">
        <v>0</v>
      </c>
      <c r="AK110" s="25">
        <v>0</v>
      </c>
      <c r="AL110" s="24">
        <v>0</v>
      </c>
      <c r="AM110" s="25">
        <v>0</v>
      </c>
      <c r="AN110" s="26">
        <v>0</v>
      </c>
      <c r="AO110" s="25">
        <v>0</v>
      </c>
      <c r="AP110" s="24">
        <v>0</v>
      </c>
      <c r="AQ110" s="24">
        <f t="shared" si="42"/>
        <v>140286.04999999999</v>
      </c>
      <c r="AR110" s="24">
        <f t="shared" si="43"/>
        <v>140286.04999999999</v>
      </c>
      <c r="AS110" s="25">
        <v>41</v>
      </c>
      <c r="AT110" s="24">
        <v>17553.54</v>
      </c>
      <c r="AU110" s="25">
        <v>20</v>
      </c>
      <c r="AV110" s="24">
        <v>11638.67</v>
      </c>
      <c r="AW110" s="25">
        <v>106</v>
      </c>
      <c r="AX110" s="24">
        <v>111093.84</v>
      </c>
      <c r="AY110" s="25">
        <v>0</v>
      </c>
      <c r="AZ110" s="24">
        <v>0</v>
      </c>
      <c r="BA110" s="25">
        <v>0</v>
      </c>
      <c r="BB110" s="26">
        <v>0</v>
      </c>
      <c r="BC110" s="25">
        <v>0</v>
      </c>
      <c r="BD110" s="24">
        <v>0</v>
      </c>
      <c r="BE110" s="25">
        <v>0</v>
      </c>
      <c r="BF110" s="26">
        <v>0</v>
      </c>
      <c r="BG110" s="25">
        <v>0</v>
      </c>
      <c r="BH110" s="24">
        <v>0</v>
      </c>
      <c r="BI110" s="24">
        <f t="shared" si="44"/>
        <v>140286.04999999999</v>
      </c>
      <c r="BJ110" s="24">
        <f t="shared" si="45"/>
        <v>140286.04999999999</v>
      </c>
      <c r="BK110" s="25">
        <v>41</v>
      </c>
      <c r="BL110" s="24">
        <v>17553.54</v>
      </c>
      <c r="BM110" s="25">
        <v>20</v>
      </c>
      <c r="BN110" s="24">
        <v>11638.67</v>
      </c>
      <c r="BO110" s="25">
        <v>106</v>
      </c>
      <c r="BP110" s="24">
        <v>111093.84</v>
      </c>
      <c r="BQ110" s="25">
        <v>0</v>
      </c>
      <c r="BR110" s="24">
        <v>0</v>
      </c>
      <c r="BS110" s="25">
        <v>0</v>
      </c>
      <c r="BT110" s="26">
        <v>0</v>
      </c>
      <c r="BU110" s="25">
        <v>0</v>
      </c>
      <c r="BV110" s="24">
        <v>0</v>
      </c>
      <c r="BW110" s="25">
        <v>0</v>
      </c>
      <c r="BX110" s="26">
        <v>0</v>
      </c>
      <c r="BY110" s="25">
        <v>0</v>
      </c>
      <c r="BZ110" s="24">
        <v>0</v>
      </c>
      <c r="CA110" s="24">
        <f t="shared" si="46"/>
        <v>210429.08</v>
      </c>
      <c r="CB110" s="24">
        <f t="shared" si="47"/>
        <v>210429.08</v>
      </c>
      <c r="CC110" s="25">
        <v>61</v>
      </c>
      <c r="CD110" s="24">
        <v>26330.3</v>
      </c>
      <c r="CE110" s="25">
        <v>29</v>
      </c>
      <c r="CF110" s="24">
        <v>17458.009999999998</v>
      </c>
      <c r="CG110" s="25">
        <v>158</v>
      </c>
      <c r="CH110" s="24">
        <v>166640.76999999999</v>
      </c>
      <c r="CI110" s="25">
        <v>0</v>
      </c>
      <c r="CJ110" s="24">
        <v>0</v>
      </c>
      <c r="CK110" s="25">
        <v>0</v>
      </c>
      <c r="CL110" s="26">
        <v>0</v>
      </c>
      <c r="CM110" s="25">
        <v>0</v>
      </c>
      <c r="CN110" s="24">
        <v>0</v>
      </c>
      <c r="CO110" s="25">
        <v>0</v>
      </c>
      <c r="CP110" s="26">
        <v>0</v>
      </c>
      <c r="CQ110" s="25">
        <v>0</v>
      </c>
      <c r="CR110" s="24">
        <v>0</v>
      </c>
    </row>
    <row r="111" spans="1:96" x14ac:dyDescent="0.25">
      <c r="A111" s="6" t="s">
        <v>269</v>
      </c>
      <c r="B111" s="8" t="s">
        <v>63</v>
      </c>
      <c r="C111" s="28">
        <v>330338</v>
      </c>
      <c r="D111" s="29" t="s">
        <v>144</v>
      </c>
      <c r="E111" s="29" t="s">
        <v>129</v>
      </c>
      <c r="F111" s="31" t="s">
        <v>145</v>
      </c>
      <c r="G111" s="24">
        <f t="shared" si="38"/>
        <v>3855838.25</v>
      </c>
      <c r="H111" s="24">
        <f t="shared" si="39"/>
        <v>6791.94</v>
      </c>
      <c r="I111" s="25">
        <f t="shared" si="53"/>
        <v>54</v>
      </c>
      <c r="J111" s="24">
        <f t="shared" si="53"/>
        <v>6791.94</v>
      </c>
      <c r="K111" s="25">
        <f t="shared" si="53"/>
        <v>0</v>
      </c>
      <c r="L111" s="24">
        <f t="shared" si="53"/>
        <v>0</v>
      </c>
      <c r="M111" s="25">
        <f t="shared" si="53"/>
        <v>0</v>
      </c>
      <c r="N111" s="24">
        <f t="shared" si="53"/>
        <v>0</v>
      </c>
      <c r="O111" s="25">
        <f t="shared" si="53"/>
        <v>55</v>
      </c>
      <c r="P111" s="24">
        <f t="shared" si="53"/>
        <v>2226317.04</v>
      </c>
      <c r="Q111" s="25">
        <f t="shared" si="53"/>
        <v>26</v>
      </c>
      <c r="R111" s="24">
        <f t="shared" si="53"/>
        <v>1622729.27</v>
      </c>
      <c r="S111" s="25">
        <f t="shared" si="53"/>
        <v>0</v>
      </c>
      <c r="T111" s="24">
        <f t="shared" si="53"/>
        <v>0</v>
      </c>
      <c r="U111" s="25">
        <f t="shared" si="53"/>
        <v>25</v>
      </c>
      <c r="V111" s="24">
        <f t="shared" si="53"/>
        <v>1603569.78</v>
      </c>
      <c r="W111" s="25">
        <f t="shared" si="53"/>
        <v>0</v>
      </c>
      <c r="X111" s="24">
        <f t="shared" si="34"/>
        <v>0</v>
      </c>
      <c r="Y111" s="24">
        <f t="shared" si="40"/>
        <v>1156751.47</v>
      </c>
      <c r="Z111" s="24">
        <f t="shared" si="41"/>
        <v>2037.58</v>
      </c>
      <c r="AA111" s="25">
        <v>16</v>
      </c>
      <c r="AB111" s="24">
        <v>2037.58</v>
      </c>
      <c r="AC111" s="25">
        <v>0</v>
      </c>
      <c r="AD111" s="24">
        <v>0</v>
      </c>
      <c r="AE111" s="25">
        <v>0</v>
      </c>
      <c r="AF111" s="24">
        <v>0</v>
      </c>
      <c r="AG111" s="25">
        <v>17</v>
      </c>
      <c r="AH111" s="24">
        <v>667895.11</v>
      </c>
      <c r="AI111" s="25">
        <v>8</v>
      </c>
      <c r="AJ111" s="26">
        <v>486818.78</v>
      </c>
      <c r="AK111" s="25">
        <v>0</v>
      </c>
      <c r="AL111" s="24">
        <v>0</v>
      </c>
      <c r="AM111" s="25">
        <v>8</v>
      </c>
      <c r="AN111" s="26">
        <v>481070.93</v>
      </c>
      <c r="AO111" s="25">
        <v>0</v>
      </c>
      <c r="AP111" s="24">
        <v>0</v>
      </c>
      <c r="AQ111" s="24">
        <f t="shared" si="42"/>
        <v>771167.65</v>
      </c>
      <c r="AR111" s="24">
        <f t="shared" si="43"/>
        <v>1358.39</v>
      </c>
      <c r="AS111" s="25">
        <v>11</v>
      </c>
      <c r="AT111" s="24">
        <v>1358.39</v>
      </c>
      <c r="AU111" s="25">
        <v>0</v>
      </c>
      <c r="AV111" s="24">
        <v>0</v>
      </c>
      <c r="AW111" s="25">
        <v>0</v>
      </c>
      <c r="AX111" s="24">
        <v>0</v>
      </c>
      <c r="AY111" s="25">
        <v>11</v>
      </c>
      <c r="AZ111" s="24">
        <v>445263.41</v>
      </c>
      <c r="BA111" s="25">
        <v>5</v>
      </c>
      <c r="BB111" s="26">
        <v>324545.84999999998</v>
      </c>
      <c r="BC111" s="25">
        <v>0</v>
      </c>
      <c r="BD111" s="24">
        <v>0</v>
      </c>
      <c r="BE111" s="25">
        <v>5</v>
      </c>
      <c r="BF111" s="26">
        <v>320713.96000000002</v>
      </c>
      <c r="BG111" s="25">
        <v>0</v>
      </c>
      <c r="BH111" s="24">
        <v>0</v>
      </c>
      <c r="BI111" s="24">
        <f t="shared" si="44"/>
        <v>771167.65</v>
      </c>
      <c r="BJ111" s="24">
        <f t="shared" si="45"/>
        <v>1358.39</v>
      </c>
      <c r="BK111" s="25">
        <v>11</v>
      </c>
      <c r="BL111" s="24">
        <v>1358.39</v>
      </c>
      <c r="BM111" s="25">
        <v>0</v>
      </c>
      <c r="BN111" s="24">
        <v>0</v>
      </c>
      <c r="BO111" s="25">
        <v>0</v>
      </c>
      <c r="BP111" s="24">
        <v>0</v>
      </c>
      <c r="BQ111" s="25">
        <v>11</v>
      </c>
      <c r="BR111" s="24">
        <v>445263.41</v>
      </c>
      <c r="BS111" s="25">
        <v>5</v>
      </c>
      <c r="BT111" s="26">
        <v>324545.84999999998</v>
      </c>
      <c r="BU111" s="25">
        <v>0</v>
      </c>
      <c r="BV111" s="24">
        <v>0</v>
      </c>
      <c r="BW111" s="25">
        <v>5</v>
      </c>
      <c r="BX111" s="26">
        <v>320713.96000000002</v>
      </c>
      <c r="BY111" s="25">
        <v>0</v>
      </c>
      <c r="BZ111" s="24">
        <v>0</v>
      </c>
      <c r="CA111" s="24">
        <f t="shared" si="46"/>
        <v>1156751.48</v>
      </c>
      <c r="CB111" s="24">
        <f t="shared" si="47"/>
        <v>2037.58</v>
      </c>
      <c r="CC111" s="25">
        <v>16</v>
      </c>
      <c r="CD111" s="24">
        <v>2037.58</v>
      </c>
      <c r="CE111" s="25">
        <v>0</v>
      </c>
      <c r="CF111" s="24">
        <v>0</v>
      </c>
      <c r="CG111" s="25">
        <v>0</v>
      </c>
      <c r="CH111" s="24">
        <v>0</v>
      </c>
      <c r="CI111" s="25">
        <v>16</v>
      </c>
      <c r="CJ111" s="24">
        <v>667895.11</v>
      </c>
      <c r="CK111" s="25">
        <v>8</v>
      </c>
      <c r="CL111" s="26">
        <v>486818.79</v>
      </c>
      <c r="CM111" s="25">
        <v>0</v>
      </c>
      <c r="CN111" s="24">
        <v>0</v>
      </c>
      <c r="CO111" s="25">
        <v>7</v>
      </c>
      <c r="CP111" s="26">
        <v>481070.93</v>
      </c>
      <c r="CQ111" s="25">
        <v>0</v>
      </c>
      <c r="CR111" s="24">
        <v>0</v>
      </c>
    </row>
    <row r="112" spans="1:96" x14ac:dyDescent="0.25">
      <c r="A112" s="10" t="s">
        <v>270</v>
      </c>
      <c r="B112" s="8" t="s">
        <v>64</v>
      </c>
      <c r="C112" s="28">
        <v>330339</v>
      </c>
      <c r="D112" s="29" t="s">
        <v>144</v>
      </c>
      <c r="E112" s="29" t="s">
        <v>129</v>
      </c>
      <c r="F112" s="31" t="s">
        <v>145</v>
      </c>
      <c r="G112" s="24">
        <f t="shared" si="38"/>
        <v>892029.42</v>
      </c>
      <c r="H112" s="24">
        <f t="shared" si="39"/>
        <v>838062.48</v>
      </c>
      <c r="I112" s="25">
        <f t="shared" si="53"/>
        <v>0</v>
      </c>
      <c r="J112" s="24">
        <f t="shared" si="53"/>
        <v>0</v>
      </c>
      <c r="K112" s="25">
        <f t="shared" si="53"/>
        <v>0</v>
      </c>
      <c r="L112" s="24">
        <f t="shared" si="53"/>
        <v>0</v>
      </c>
      <c r="M112" s="25">
        <f t="shared" si="53"/>
        <v>0</v>
      </c>
      <c r="N112" s="24">
        <f t="shared" si="53"/>
        <v>838062.48</v>
      </c>
      <c r="O112" s="25">
        <f t="shared" si="53"/>
        <v>4</v>
      </c>
      <c r="P112" s="24">
        <f t="shared" si="53"/>
        <v>53966.94</v>
      </c>
      <c r="Q112" s="25">
        <f t="shared" si="53"/>
        <v>0</v>
      </c>
      <c r="R112" s="24">
        <f t="shared" si="53"/>
        <v>0</v>
      </c>
      <c r="S112" s="25">
        <f t="shared" si="53"/>
        <v>0</v>
      </c>
      <c r="T112" s="24">
        <f t="shared" si="53"/>
        <v>0</v>
      </c>
      <c r="U112" s="25">
        <f t="shared" si="53"/>
        <v>0</v>
      </c>
      <c r="V112" s="24">
        <f t="shared" si="53"/>
        <v>0</v>
      </c>
      <c r="W112" s="25">
        <f t="shared" si="53"/>
        <v>0</v>
      </c>
      <c r="X112" s="24">
        <f t="shared" si="34"/>
        <v>0</v>
      </c>
      <c r="Y112" s="24">
        <f t="shared" si="40"/>
        <v>267608.82</v>
      </c>
      <c r="Z112" s="24">
        <f t="shared" si="41"/>
        <v>251418.74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251418.74</v>
      </c>
      <c r="AG112" s="25">
        <v>1</v>
      </c>
      <c r="AH112" s="24">
        <v>16190.08</v>
      </c>
      <c r="AI112" s="25">
        <v>0</v>
      </c>
      <c r="AJ112" s="26">
        <v>0</v>
      </c>
      <c r="AK112" s="25">
        <v>0</v>
      </c>
      <c r="AL112" s="24">
        <v>0</v>
      </c>
      <c r="AM112" s="25">
        <v>0</v>
      </c>
      <c r="AN112" s="26">
        <v>0</v>
      </c>
      <c r="AO112" s="25">
        <v>0</v>
      </c>
      <c r="AP112" s="24">
        <v>0</v>
      </c>
      <c r="AQ112" s="24">
        <f t="shared" si="42"/>
        <v>178405.89</v>
      </c>
      <c r="AR112" s="24">
        <f t="shared" si="43"/>
        <v>167612.5</v>
      </c>
      <c r="AS112" s="25">
        <v>0</v>
      </c>
      <c r="AT112" s="24">
        <v>0</v>
      </c>
      <c r="AU112" s="25">
        <v>0</v>
      </c>
      <c r="AV112" s="24">
        <v>0</v>
      </c>
      <c r="AW112" s="25">
        <v>0</v>
      </c>
      <c r="AX112" s="24">
        <v>167612.5</v>
      </c>
      <c r="AY112" s="25">
        <v>1</v>
      </c>
      <c r="AZ112" s="24">
        <v>10793.39</v>
      </c>
      <c r="BA112" s="25">
        <v>0</v>
      </c>
      <c r="BB112" s="26">
        <v>0</v>
      </c>
      <c r="BC112" s="25">
        <v>0</v>
      </c>
      <c r="BD112" s="24">
        <v>0</v>
      </c>
      <c r="BE112" s="25">
        <v>0</v>
      </c>
      <c r="BF112" s="26">
        <v>0</v>
      </c>
      <c r="BG112" s="25">
        <v>0</v>
      </c>
      <c r="BH112" s="24">
        <v>0</v>
      </c>
      <c r="BI112" s="24">
        <f t="shared" si="44"/>
        <v>178405.89</v>
      </c>
      <c r="BJ112" s="24">
        <f t="shared" si="45"/>
        <v>167612.5</v>
      </c>
      <c r="BK112" s="25">
        <v>0</v>
      </c>
      <c r="BL112" s="24">
        <v>0</v>
      </c>
      <c r="BM112" s="25">
        <v>0</v>
      </c>
      <c r="BN112" s="24">
        <v>0</v>
      </c>
      <c r="BO112" s="25">
        <v>0</v>
      </c>
      <c r="BP112" s="24">
        <v>167612.5</v>
      </c>
      <c r="BQ112" s="25">
        <v>1</v>
      </c>
      <c r="BR112" s="24">
        <v>10793.39</v>
      </c>
      <c r="BS112" s="25">
        <v>0</v>
      </c>
      <c r="BT112" s="26">
        <v>0</v>
      </c>
      <c r="BU112" s="25">
        <v>0</v>
      </c>
      <c r="BV112" s="24">
        <v>0</v>
      </c>
      <c r="BW112" s="25">
        <v>0</v>
      </c>
      <c r="BX112" s="26">
        <v>0</v>
      </c>
      <c r="BY112" s="25">
        <v>0</v>
      </c>
      <c r="BZ112" s="24">
        <v>0</v>
      </c>
      <c r="CA112" s="24">
        <f t="shared" si="46"/>
        <v>267608.82</v>
      </c>
      <c r="CB112" s="24">
        <f t="shared" si="47"/>
        <v>251418.74</v>
      </c>
      <c r="CC112" s="25">
        <v>0</v>
      </c>
      <c r="CD112" s="24">
        <v>0</v>
      </c>
      <c r="CE112" s="25">
        <v>0</v>
      </c>
      <c r="CF112" s="24">
        <v>0</v>
      </c>
      <c r="CG112" s="25">
        <v>0</v>
      </c>
      <c r="CH112" s="24">
        <v>251418.74</v>
      </c>
      <c r="CI112" s="25">
        <v>1</v>
      </c>
      <c r="CJ112" s="24">
        <v>16190.08</v>
      </c>
      <c r="CK112" s="25">
        <v>0</v>
      </c>
      <c r="CL112" s="26">
        <v>0</v>
      </c>
      <c r="CM112" s="25">
        <v>0</v>
      </c>
      <c r="CN112" s="24">
        <v>0</v>
      </c>
      <c r="CO112" s="25">
        <v>0</v>
      </c>
      <c r="CP112" s="26">
        <v>0</v>
      </c>
      <c r="CQ112" s="25">
        <v>0</v>
      </c>
      <c r="CR112" s="24">
        <v>0</v>
      </c>
    </row>
    <row r="113" spans="1:96" x14ac:dyDescent="0.25">
      <c r="A113" s="6" t="s">
        <v>271</v>
      </c>
      <c r="B113" s="11" t="s">
        <v>106</v>
      </c>
      <c r="C113" s="28">
        <v>330400</v>
      </c>
      <c r="D113" s="29" t="s">
        <v>144</v>
      </c>
      <c r="E113" s="29" t="s">
        <v>129</v>
      </c>
      <c r="F113" s="31" t="s">
        <v>145</v>
      </c>
      <c r="G113" s="24">
        <f t="shared" si="38"/>
        <v>258086.16</v>
      </c>
      <c r="H113" s="24">
        <f t="shared" si="39"/>
        <v>258086.16</v>
      </c>
      <c r="I113" s="25">
        <f t="shared" si="53"/>
        <v>259</v>
      </c>
      <c r="J113" s="24">
        <f t="shared" si="53"/>
        <v>121406.47</v>
      </c>
      <c r="K113" s="25">
        <f t="shared" si="53"/>
        <v>0</v>
      </c>
      <c r="L113" s="24">
        <f t="shared" si="53"/>
        <v>0</v>
      </c>
      <c r="M113" s="25">
        <f t="shared" si="53"/>
        <v>124</v>
      </c>
      <c r="N113" s="24">
        <f t="shared" si="53"/>
        <v>136679.69</v>
      </c>
      <c r="O113" s="25">
        <f t="shared" si="53"/>
        <v>0</v>
      </c>
      <c r="P113" s="24">
        <f t="shared" si="53"/>
        <v>0</v>
      </c>
      <c r="Q113" s="25">
        <f t="shared" si="53"/>
        <v>0</v>
      </c>
      <c r="R113" s="24">
        <f t="shared" si="53"/>
        <v>0</v>
      </c>
      <c r="S113" s="25">
        <f t="shared" si="53"/>
        <v>0</v>
      </c>
      <c r="T113" s="24">
        <f t="shared" si="53"/>
        <v>0</v>
      </c>
      <c r="U113" s="25">
        <f t="shared" si="53"/>
        <v>0</v>
      </c>
      <c r="V113" s="24">
        <f t="shared" si="53"/>
        <v>0</v>
      </c>
      <c r="W113" s="25">
        <f t="shared" si="53"/>
        <v>0</v>
      </c>
      <c r="X113" s="24">
        <f t="shared" si="34"/>
        <v>0</v>
      </c>
      <c r="Y113" s="24">
        <f t="shared" si="40"/>
        <v>55172.07</v>
      </c>
      <c r="Z113" s="24">
        <f t="shared" si="41"/>
        <v>55172.07</v>
      </c>
      <c r="AA113" s="25">
        <v>55</v>
      </c>
      <c r="AB113" s="24">
        <v>25649.26</v>
      </c>
      <c r="AC113" s="25">
        <v>0</v>
      </c>
      <c r="AD113" s="24">
        <v>0</v>
      </c>
      <c r="AE113" s="25">
        <v>27</v>
      </c>
      <c r="AF113" s="24">
        <v>29522.81</v>
      </c>
      <c r="AG113" s="25">
        <v>0</v>
      </c>
      <c r="AH113" s="24">
        <v>0</v>
      </c>
      <c r="AI113" s="25">
        <v>0</v>
      </c>
      <c r="AJ113" s="26">
        <v>0</v>
      </c>
      <c r="AK113" s="25">
        <v>0</v>
      </c>
      <c r="AL113" s="24">
        <v>0</v>
      </c>
      <c r="AM113" s="25">
        <v>0</v>
      </c>
      <c r="AN113" s="26">
        <v>0</v>
      </c>
      <c r="AO113" s="25">
        <v>0</v>
      </c>
      <c r="AP113" s="24">
        <v>0</v>
      </c>
      <c r="AQ113" s="24">
        <f t="shared" si="42"/>
        <v>57975.45</v>
      </c>
      <c r="AR113" s="24">
        <f t="shared" si="43"/>
        <v>57975.45</v>
      </c>
      <c r="AS113" s="25">
        <v>58</v>
      </c>
      <c r="AT113" s="24">
        <v>27359.200000000001</v>
      </c>
      <c r="AU113" s="25">
        <v>0</v>
      </c>
      <c r="AV113" s="24">
        <v>0</v>
      </c>
      <c r="AW113" s="25">
        <v>28</v>
      </c>
      <c r="AX113" s="24">
        <v>30616.25</v>
      </c>
      <c r="AY113" s="25">
        <v>0</v>
      </c>
      <c r="AZ113" s="24">
        <v>0</v>
      </c>
      <c r="BA113" s="25">
        <v>0</v>
      </c>
      <c r="BB113" s="26">
        <v>0</v>
      </c>
      <c r="BC113" s="25">
        <v>0</v>
      </c>
      <c r="BD113" s="24">
        <v>0</v>
      </c>
      <c r="BE113" s="25">
        <v>0</v>
      </c>
      <c r="BF113" s="26">
        <v>0</v>
      </c>
      <c r="BG113" s="25">
        <v>0</v>
      </c>
      <c r="BH113" s="24">
        <v>0</v>
      </c>
      <c r="BI113" s="24">
        <f t="shared" si="44"/>
        <v>57975.45</v>
      </c>
      <c r="BJ113" s="24">
        <f t="shared" si="45"/>
        <v>57975.45</v>
      </c>
      <c r="BK113" s="25">
        <v>58</v>
      </c>
      <c r="BL113" s="24">
        <v>27359.200000000001</v>
      </c>
      <c r="BM113" s="25">
        <v>0</v>
      </c>
      <c r="BN113" s="24">
        <v>0</v>
      </c>
      <c r="BO113" s="25">
        <v>28</v>
      </c>
      <c r="BP113" s="24">
        <v>30616.25</v>
      </c>
      <c r="BQ113" s="25">
        <v>0</v>
      </c>
      <c r="BR113" s="24">
        <v>0</v>
      </c>
      <c r="BS113" s="25">
        <v>0</v>
      </c>
      <c r="BT113" s="26">
        <v>0</v>
      </c>
      <c r="BU113" s="25">
        <v>0</v>
      </c>
      <c r="BV113" s="24">
        <v>0</v>
      </c>
      <c r="BW113" s="25">
        <v>0</v>
      </c>
      <c r="BX113" s="26">
        <v>0</v>
      </c>
      <c r="BY113" s="25">
        <v>0</v>
      </c>
      <c r="BZ113" s="24">
        <v>0</v>
      </c>
      <c r="CA113" s="24">
        <f t="shared" si="46"/>
        <v>86963.19</v>
      </c>
      <c r="CB113" s="24">
        <f t="shared" si="47"/>
        <v>86963.19</v>
      </c>
      <c r="CC113" s="25">
        <v>88</v>
      </c>
      <c r="CD113" s="24">
        <v>41038.81</v>
      </c>
      <c r="CE113" s="25">
        <v>0</v>
      </c>
      <c r="CF113" s="24">
        <v>0</v>
      </c>
      <c r="CG113" s="25">
        <v>41</v>
      </c>
      <c r="CH113" s="24">
        <v>45924.38</v>
      </c>
      <c r="CI113" s="25">
        <v>0</v>
      </c>
      <c r="CJ113" s="24">
        <v>0</v>
      </c>
      <c r="CK113" s="25">
        <v>0</v>
      </c>
      <c r="CL113" s="26">
        <v>0</v>
      </c>
      <c r="CM113" s="25">
        <v>0</v>
      </c>
      <c r="CN113" s="24">
        <v>0</v>
      </c>
      <c r="CO113" s="25">
        <v>0</v>
      </c>
      <c r="CP113" s="26">
        <v>0</v>
      </c>
      <c r="CQ113" s="25">
        <v>0</v>
      </c>
      <c r="CR113" s="24">
        <v>0</v>
      </c>
    </row>
    <row r="114" spans="1:96" x14ac:dyDescent="0.25">
      <c r="A114" s="10" t="s">
        <v>272</v>
      </c>
      <c r="B114" s="8" t="s">
        <v>107</v>
      </c>
      <c r="C114" s="28">
        <v>330405</v>
      </c>
      <c r="D114" s="29" t="s">
        <v>144</v>
      </c>
      <c r="E114" s="29" t="s">
        <v>129</v>
      </c>
      <c r="F114" s="31" t="s">
        <v>145</v>
      </c>
      <c r="G114" s="24">
        <f t="shared" si="38"/>
        <v>0</v>
      </c>
      <c r="H114" s="24">
        <f t="shared" si="39"/>
        <v>0</v>
      </c>
      <c r="I114" s="25">
        <f t="shared" si="53"/>
        <v>0</v>
      </c>
      <c r="J114" s="24">
        <f t="shared" si="53"/>
        <v>0</v>
      </c>
      <c r="K114" s="25">
        <f t="shared" si="53"/>
        <v>0</v>
      </c>
      <c r="L114" s="24">
        <f t="shared" si="53"/>
        <v>0</v>
      </c>
      <c r="M114" s="25">
        <f t="shared" si="53"/>
        <v>0</v>
      </c>
      <c r="N114" s="24">
        <f t="shared" si="53"/>
        <v>0</v>
      </c>
      <c r="O114" s="25">
        <f t="shared" si="53"/>
        <v>0</v>
      </c>
      <c r="P114" s="24">
        <f t="shared" si="53"/>
        <v>0</v>
      </c>
      <c r="Q114" s="25">
        <f t="shared" si="53"/>
        <v>0</v>
      </c>
      <c r="R114" s="24">
        <f t="shared" si="53"/>
        <v>0</v>
      </c>
      <c r="S114" s="25">
        <f t="shared" si="53"/>
        <v>0</v>
      </c>
      <c r="T114" s="24">
        <f t="shared" si="53"/>
        <v>0</v>
      </c>
      <c r="U114" s="25">
        <f t="shared" si="53"/>
        <v>0</v>
      </c>
      <c r="V114" s="24">
        <f t="shared" si="53"/>
        <v>0</v>
      </c>
      <c r="W114" s="25">
        <f t="shared" si="53"/>
        <v>0</v>
      </c>
      <c r="X114" s="24">
        <f t="shared" si="34"/>
        <v>0</v>
      </c>
      <c r="Y114" s="24">
        <f t="shared" si="40"/>
        <v>0</v>
      </c>
      <c r="Z114" s="24">
        <f t="shared" si="41"/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6">
        <v>0</v>
      </c>
      <c r="AK114" s="25">
        <v>0</v>
      </c>
      <c r="AL114" s="24">
        <v>0</v>
      </c>
      <c r="AM114" s="25">
        <v>0</v>
      </c>
      <c r="AN114" s="26">
        <v>0</v>
      </c>
      <c r="AO114" s="25">
        <v>0</v>
      </c>
      <c r="AP114" s="24">
        <v>0</v>
      </c>
      <c r="AQ114" s="24">
        <f t="shared" si="42"/>
        <v>0</v>
      </c>
      <c r="AR114" s="24">
        <f t="shared" si="43"/>
        <v>0</v>
      </c>
      <c r="AS114" s="25">
        <v>0</v>
      </c>
      <c r="AT114" s="24">
        <v>0</v>
      </c>
      <c r="AU114" s="25">
        <v>0</v>
      </c>
      <c r="AV114" s="24">
        <v>0</v>
      </c>
      <c r="AW114" s="25">
        <v>0</v>
      </c>
      <c r="AX114" s="24">
        <v>0</v>
      </c>
      <c r="AY114" s="25">
        <v>0</v>
      </c>
      <c r="AZ114" s="24">
        <v>0</v>
      </c>
      <c r="BA114" s="25">
        <v>0</v>
      </c>
      <c r="BB114" s="26">
        <v>0</v>
      </c>
      <c r="BC114" s="25">
        <v>0</v>
      </c>
      <c r="BD114" s="24">
        <v>0</v>
      </c>
      <c r="BE114" s="25">
        <v>0</v>
      </c>
      <c r="BF114" s="26">
        <v>0</v>
      </c>
      <c r="BG114" s="25">
        <v>0</v>
      </c>
      <c r="BH114" s="24">
        <v>0</v>
      </c>
      <c r="BI114" s="24">
        <f t="shared" si="44"/>
        <v>0</v>
      </c>
      <c r="BJ114" s="24">
        <f t="shared" si="45"/>
        <v>0</v>
      </c>
      <c r="BK114" s="25">
        <v>0</v>
      </c>
      <c r="BL114" s="24">
        <v>0</v>
      </c>
      <c r="BM114" s="25">
        <v>0</v>
      </c>
      <c r="BN114" s="24">
        <v>0</v>
      </c>
      <c r="BO114" s="25">
        <v>0</v>
      </c>
      <c r="BP114" s="24">
        <v>0</v>
      </c>
      <c r="BQ114" s="25">
        <v>0</v>
      </c>
      <c r="BR114" s="24">
        <v>0</v>
      </c>
      <c r="BS114" s="25">
        <v>0</v>
      </c>
      <c r="BT114" s="26">
        <v>0</v>
      </c>
      <c r="BU114" s="25">
        <v>0</v>
      </c>
      <c r="BV114" s="24">
        <v>0</v>
      </c>
      <c r="BW114" s="25">
        <v>0</v>
      </c>
      <c r="BX114" s="26">
        <v>0</v>
      </c>
      <c r="BY114" s="25">
        <v>0</v>
      </c>
      <c r="BZ114" s="24">
        <v>0</v>
      </c>
      <c r="CA114" s="24">
        <f t="shared" si="46"/>
        <v>0</v>
      </c>
      <c r="CB114" s="24">
        <f t="shared" si="47"/>
        <v>0</v>
      </c>
      <c r="CC114" s="25">
        <v>0</v>
      </c>
      <c r="CD114" s="24">
        <v>0</v>
      </c>
      <c r="CE114" s="25">
        <v>0</v>
      </c>
      <c r="CF114" s="24">
        <v>0</v>
      </c>
      <c r="CG114" s="25">
        <v>0</v>
      </c>
      <c r="CH114" s="24">
        <v>0</v>
      </c>
      <c r="CI114" s="25">
        <v>0</v>
      </c>
      <c r="CJ114" s="24">
        <v>0</v>
      </c>
      <c r="CK114" s="25">
        <v>0</v>
      </c>
      <c r="CL114" s="26">
        <v>0</v>
      </c>
      <c r="CM114" s="25">
        <v>0</v>
      </c>
      <c r="CN114" s="24">
        <v>0</v>
      </c>
      <c r="CO114" s="25">
        <v>0</v>
      </c>
      <c r="CP114" s="26">
        <v>0</v>
      </c>
      <c r="CQ114" s="25">
        <v>0</v>
      </c>
      <c r="CR114" s="24">
        <v>0</v>
      </c>
    </row>
    <row r="115" spans="1:96" x14ac:dyDescent="0.25">
      <c r="A115" s="6"/>
      <c r="B115" s="13" t="s">
        <v>65</v>
      </c>
      <c r="C115" s="28"/>
      <c r="D115" s="29"/>
      <c r="E115" s="29"/>
      <c r="F115" s="31"/>
      <c r="G115" s="24">
        <f t="shared" si="38"/>
        <v>0</v>
      </c>
      <c r="H115" s="24">
        <f t="shared" si="39"/>
        <v>0</v>
      </c>
      <c r="I115" s="25">
        <f t="shared" si="53"/>
        <v>0</v>
      </c>
      <c r="J115" s="24">
        <f t="shared" si="53"/>
        <v>0</v>
      </c>
      <c r="K115" s="25">
        <f t="shared" si="53"/>
        <v>0</v>
      </c>
      <c r="L115" s="24">
        <f t="shared" si="53"/>
        <v>0</v>
      </c>
      <c r="M115" s="25">
        <f t="shared" si="53"/>
        <v>0</v>
      </c>
      <c r="N115" s="24">
        <f t="shared" si="53"/>
        <v>0</v>
      </c>
      <c r="O115" s="25">
        <f t="shared" si="53"/>
        <v>0</v>
      </c>
      <c r="P115" s="24">
        <f t="shared" si="53"/>
        <v>0</v>
      </c>
      <c r="Q115" s="25">
        <f t="shared" si="53"/>
        <v>0</v>
      </c>
      <c r="R115" s="24">
        <f t="shared" si="53"/>
        <v>0</v>
      </c>
      <c r="S115" s="25">
        <f t="shared" si="53"/>
        <v>0</v>
      </c>
      <c r="T115" s="24">
        <f t="shared" si="53"/>
        <v>0</v>
      </c>
      <c r="U115" s="25">
        <f t="shared" si="53"/>
        <v>0</v>
      </c>
      <c r="V115" s="24">
        <f t="shared" si="53"/>
        <v>0</v>
      </c>
      <c r="W115" s="25">
        <f t="shared" si="53"/>
        <v>0</v>
      </c>
      <c r="X115" s="24">
        <f t="shared" si="34"/>
        <v>0</v>
      </c>
      <c r="Y115" s="24">
        <f t="shared" si="40"/>
        <v>0</v>
      </c>
      <c r="Z115" s="24">
        <f t="shared" si="41"/>
        <v>0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6">
        <v>0</v>
      </c>
      <c r="AK115" s="25">
        <v>0</v>
      </c>
      <c r="AL115" s="24">
        <v>0</v>
      </c>
      <c r="AM115" s="25">
        <v>0</v>
      </c>
      <c r="AN115" s="26">
        <v>0</v>
      </c>
      <c r="AO115" s="25">
        <v>0</v>
      </c>
      <c r="AP115" s="24">
        <v>0</v>
      </c>
      <c r="AQ115" s="24">
        <f t="shared" si="42"/>
        <v>0</v>
      </c>
      <c r="AR115" s="24">
        <f t="shared" si="43"/>
        <v>0</v>
      </c>
      <c r="AS115" s="25">
        <v>0</v>
      </c>
      <c r="AT115" s="24">
        <v>0</v>
      </c>
      <c r="AU115" s="25">
        <v>0</v>
      </c>
      <c r="AV115" s="24">
        <v>0</v>
      </c>
      <c r="AW115" s="25">
        <v>0</v>
      </c>
      <c r="AX115" s="24">
        <v>0</v>
      </c>
      <c r="AY115" s="25">
        <v>0</v>
      </c>
      <c r="AZ115" s="24">
        <v>0</v>
      </c>
      <c r="BA115" s="25">
        <v>0</v>
      </c>
      <c r="BB115" s="26">
        <v>0</v>
      </c>
      <c r="BC115" s="25">
        <v>0</v>
      </c>
      <c r="BD115" s="24">
        <v>0</v>
      </c>
      <c r="BE115" s="25">
        <v>0</v>
      </c>
      <c r="BF115" s="26">
        <v>0</v>
      </c>
      <c r="BG115" s="25">
        <v>0</v>
      </c>
      <c r="BH115" s="24">
        <v>0</v>
      </c>
      <c r="BI115" s="24">
        <f t="shared" si="44"/>
        <v>0</v>
      </c>
      <c r="BJ115" s="24">
        <f t="shared" si="45"/>
        <v>0</v>
      </c>
      <c r="BK115" s="25">
        <v>0</v>
      </c>
      <c r="BL115" s="24">
        <v>0</v>
      </c>
      <c r="BM115" s="25">
        <v>0</v>
      </c>
      <c r="BN115" s="24">
        <v>0</v>
      </c>
      <c r="BO115" s="25">
        <v>0</v>
      </c>
      <c r="BP115" s="24">
        <v>0</v>
      </c>
      <c r="BQ115" s="25">
        <v>0</v>
      </c>
      <c r="BR115" s="24">
        <v>0</v>
      </c>
      <c r="BS115" s="25">
        <v>0</v>
      </c>
      <c r="BT115" s="26">
        <v>0</v>
      </c>
      <c r="BU115" s="25">
        <v>0</v>
      </c>
      <c r="BV115" s="24">
        <v>0</v>
      </c>
      <c r="BW115" s="25">
        <v>0</v>
      </c>
      <c r="BX115" s="26">
        <v>0</v>
      </c>
      <c r="BY115" s="25">
        <v>0</v>
      </c>
      <c r="BZ115" s="24">
        <v>0</v>
      </c>
      <c r="CA115" s="24">
        <f t="shared" si="46"/>
        <v>0</v>
      </c>
      <c r="CB115" s="24">
        <f t="shared" si="47"/>
        <v>0</v>
      </c>
      <c r="CC115" s="25">
        <v>0</v>
      </c>
      <c r="CD115" s="24">
        <v>0</v>
      </c>
      <c r="CE115" s="25">
        <v>0</v>
      </c>
      <c r="CF115" s="24">
        <v>0</v>
      </c>
      <c r="CG115" s="25">
        <v>0</v>
      </c>
      <c r="CH115" s="24">
        <v>0</v>
      </c>
      <c r="CI115" s="25">
        <v>0</v>
      </c>
      <c r="CJ115" s="24">
        <v>0</v>
      </c>
      <c r="CK115" s="25">
        <v>0</v>
      </c>
      <c r="CL115" s="26">
        <v>0</v>
      </c>
      <c r="CM115" s="25">
        <v>0</v>
      </c>
      <c r="CN115" s="24">
        <v>0</v>
      </c>
      <c r="CO115" s="25">
        <v>0</v>
      </c>
      <c r="CP115" s="26">
        <v>0</v>
      </c>
      <c r="CQ115" s="25">
        <v>0</v>
      </c>
      <c r="CR115" s="24">
        <v>0</v>
      </c>
    </row>
    <row r="116" spans="1:96" ht="15.75" x14ac:dyDescent="0.25">
      <c r="A116" s="6" t="s">
        <v>273</v>
      </c>
      <c r="B116" s="8" t="s">
        <v>66</v>
      </c>
      <c r="C116" s="28">
        <v>330071</v>
      </c>
      <c r="D116" s="29" t="s">
        <v>146</v>
      </c>
      <c r="E116" s="29" t="s">
        <v>123</v>
      </c>
      <c r="F116" s="31" t="s">
        <v>147</v>
      </c>
      <c r="G116" s="56">
        <f>H116+P116+R116+X116</f>
        <v>43353522.969999999</v>
      </c>
      <c r="H116" s="56">
        <f>J116+L116+N116</f>
        <v>20115757.460000001</v>
      </c>
      <c r="I116" s="57">
        <f t="shared" ref="I116:X116" si="54">AA116+AS116+BK116+CC116</f>
        <v>19016</v>
      </c>
      <c r="J116" s="56">
        <f t="shared" si="54"/>
        <v>7444761.0999999996</v>
      </c>
      <c r="K116" s="57">
        <f t="shared" si="54"/>
        <v>1967</v>
      </c>
      <c r="L116" s="56">
        <f t="shared" si="54"/>
        <v>1018657.84</v>
      </c>
      <c r="M116" s="57">
        <f t="shared" si="54"/>
        <v>7589</v>
      </c>
      <c r="N116" s="56">
        <f t="shared" si="54"/>
        <v>11652338.52</v>
      </c>
      <c r="O116" s="57">
        <f t="shared" si="54"/>
        <v>162</v>
      </c>
      <c r="P116" s="56">
        <f t="shared" si="54"/>
        <v>1591303.98</v>
      </c>
      <c r="Q116" s="57">
        <f t="shared" si="54"/>
        <v>773</v>
      </c>
      <c r="R116" s="56">
        <f t="shared" si="54"/>
        <v>15270722.449999999</v>
      </c>
      <c r="S116" s="57">
        <f t="shared" si="54"/>
        <v>0</v>
      </c>
      <c r="T116" s="56">
        <f t="shared" si="54"/>
        <v>0</v>
      </c>
      <c r="U116" s="57">
        <f t="shared" si="54"/>
        <v>0</v>
      </c>
      <c r="V116" s="56">
        <f t="shared" si="54"/>
        <v>0</v>
      </c>
      <c r="W116" s="57">
        <f t="shared" si="54"/>
        <v>1951</v>
      </c>
      <c r="X116" s="56">
        <f t="shared" si="54"/>
        <v>6375739.0800000001</v>
      </c>
      <c r="Y116" s="56">
        <f>Z116+AH116+AJ116+AP116</f>
        <v>13453197.550000001</v>
      </c>
      <c r="Z116" s="56">
        <f>AB116+AD116+AF116</f>
        <v>5537955.2699999996</v>
      </c>
      <c r="AA116" s="57">
        <v>5705</v>
      </c>
      <c r="AB116" s="56">
        <v>1916018.04</v>
      </c>
      <c r="AC116" s="57">
        <v>590</v>
      </c>
      <c r="AD116" s="56">
        <v>305597.34999999998</v>
      </c>
      <c r="AE116" s="57">
        <v>2277</v>
      </c>
      <c r="AF116" s="56">
        <v>3316339.88</v>
      </c>
      <c r="AG116" s="57">
        <v>49</v>
      </c>
      <c r="AH116" s="56">
        <v>477391.19</v>
      </c>
      <c r="AI116" s="57">
        <v>294</v>
      </c>
      <c r="AJ116" s="56">
        <v>5831784.71</v>
      </c>
      <c r="AK116" s="57">
        <v>0</v>
      </c>
      <c r="AL116" s="56">
        <v>0</v>
      </c>
      <c r="AM116" s="57">
        <v>0</v>
      </c>
      <c r="AN116" s="56">
        <v>0</v>
      </c>
      <c r="AO116" s="57">
        <v>488</v>
      </c>
      <c r="AP116" s="56">
        <v>1606066.38</v>
      </c>
      <c r="AQ116" s="56">
        <f>AR116+AZ116+BB116+BH116</f>
        <v>9498395.1300000008</v>
      </c>
      <c r="AR116" s="56">
        <f>AT116+AV116+AX116</f>
        <v>4519923.46</v>
      </c>
      <c r="AS116" s="57">
        <v>3803</v>
      </c>
      <c r="AT116" s="56">
        <v>1806362.51</v>
      </c>
      <c r="AU116" s="57">
        <v>393</v>
      </c>
      <c r="AV116" s="56">
        <v>203731.57</v>
      </c>
      <c r="AW116" s="57">
        <v>1518</v>
      </c>
      <c r="AX116" s="56">
        <v>2509829.38</v>
      </c>
      <c r="AY116" s="57">
        <v>32</v>
      </c>
      <c r="AZ116" s="56">
        <v>318260.8</v>
      </c>
      <c r="BA116" s="57">
        <v>155</v>
      </c>
      <c r="BB116" s="56">
        <v>3054144.49</v>
      </c>
      <c r="BC116" s="57">
        <v>0</v>
      </c>
      <c r="BD116" s="56">
        <v>0</v>
      </c>
      <c r="BE116" s="57">
        <v>0</v>
      </c>
      <c r="BF116" s="56">
        <v>0</v>
      </c>
      <c r="BG116" s="57">
        <v>488</v>
      </c>
      <c r="BH116" s="56">
        <v>1606066.38</v>
      </c>
      <c r="BI116" s="56">
        <f>BJ116+BR116+BT116+BZ116</f>
        <v>9498395.1300000008</v>
      </c>
      <c r="BJ116" s="56">
        <f>BL116+BN116+BP116</f>
        <v>4519923.46</v>
      </c>
      <c r="BK116" s="57">
        <v>3803</v>
      </c>
      <c r="BL116" s="56">
        <v>1806362.51</v>
      </c>
      <c r="BM116" s="57">
        <v>393</v>
      </c>
      <c r="BN116" s="56">
        <v>203731.57</v>
      </c>
      <c r="BO116" s="57">
        <v>1518</v>
      </c>
      <c r="BP116" s="56">
        <v>2509829.38</v>
      </c>
      <c r="BQ116" s="57">
        <v>32</v>
      </c>
      <c r="BR116" s="56">
        <v>318260.8</v>
      </c>
      <c r="BS116" s="57">
        <v>155</v>
      </c>
      <c r="BT116" s="56">
        <v>3054144.49</v>
      </c>
      <c r="BU116" s="57">
        <v>0</v>
      </c>
      <c r="BV116" s="56">
        <v>0</v>
      </c>
      <c r="BW116" s="57">
        <v>0</v>
      </c>
      <c r="BX116" s="56">
        <v>0</v>
      </c>
      <c r="BY116" s="57">
        <v>488</v>
      </c>
      <c r="BZ116" s="56">
        <v>1606066.38</v>
      </c>
      <c r="CA116" s="56">
        <f>CB116+CJ116+CL116+CR116</f>
        <v>10903535.16</v>
      </c>
      <c r="CB116" s="56">
        <f>CD116+CF116+CH116</f>
        <v>5537955.2699999996</v>
      </c>
      <c r="CC116" s="57">
        <v>5705</v>
      </c>
      <c r="CD116" s="56">
        <v>1916018.04</v>
      </c>
      <c r="CE116" s="57">
        <v>591</v>
      </c>
      <c r="CF116" s="56">
        <v>305597.34999999998</v>
      </c>
      <c r="CG116" s="57">
        <v>2276</v>
      </c>
      <c r="CH116" s="56">
        <v>3316339.88</v>
      </c>
      <c r="CI116" s="57">
        <v>49</v>
      </c>
      <c r="CJ116" s="56">
        <v>477391.19</v>
      </c>
      <c r="CK116" s="57">
        <v>169</v>
      </c>
      <c r="CL116" s="56">
        <v>3330648.76</v>
      </c>
      <c r="CM116" s="57">
        <v>0</v>
      </c>
      <c r="CN116" s="56">
        <v>0</v>
      </c>
      <c r="CO116" s="57">
        <v>0</v>
      </c>
      <c r="CP116" s="56">
        <v>0</v>
      </c>
      <c r="CQ116" s="57">
        <v>487</v>
      </c>
      <c r="CR116" s="56">
        <v>1557539.94</v>
      </c>
    </row>
    <row r="117" spans="1:96" x14ac:dyDescent="0.25">
      <c r="A117" s="6" t="s">
        <v>274</v>
      </c>
      <c r="B117" s="8" t="s">
        <v>67</v>
      </c>
      <c r="C117" s="28">
        <v>330359</v>
      </c>
      <c r="D117" s="29" t="s">
        <v>146</v>
      </c>
      <c r="E117" s="29" t="s">
        <v>129</v>
      </c>
      <c r="F117" s="31" t="s">
        <v>147</v>
      </c>
      <c r="G117" s="24">
        <f t="shared" si="38"/>
        <v>5943665.3700000001</v>
      </c>
      <c r="H117" s="24">
        <f t="shared" si="39"/>
        <v>2494257.75</v>
      </c>
      <c r="I117" s="25">
        <f t="shared" si="53"/>
        <v>113</v>
      </c>
      <c r="J117" s="24">
        <f t="shared" si="53"/>
        <v>24842.18</v>
      </c>
      <c r="K117" s="25">
        <f t="shared" si="53"/>
        <v>894</v>
      </c>
      <c r="L117" s="24">
        <f t="shared" si="53"/>
        <v>570748.68999999994</v>
      </c>
      <c r="M117" s="25">
        <f t="shared" si="53"/>
        <v>2030</v>
      </c>
      <c r="N117" s="24">
        <f t="shared" si="53"/>
        <v>1898666.88</v>
      </c>
      <c r="O117" s="25">
        <f t="shared" si="53"/>
        <v>277</v>
      </c>
      <c r="P117" s="24">
        <f t="shared" si="53"/>
        <v>3449407.62</v>
      </c>
      <c r="Q117" s="25">
        <f t="shared" si="53"/>
        <v>0</v>
      </c>
      <c r="R117" s="24">
        <f t="shared" si="53"/>
        <v>0</v>
      </c>
      <c r="S117" s="25">
        <f t="shared" si="53"/>
        <v>0</v>
      </c>
      <c r="T117" s="24">
        <f t="shared" si="53"/>
        <v>0</v>
      </c>
      <c r="U117" s="25">
        <f t="shared" si="53"/>
        <v>0</v>
      </c>
      <c r="V117" s="24">
        <f t="shared" si="53"/>
        <v>0</v>
      </c>
      <c r="W117" s="25">
        <f t="shared" si="53"/>
        <v>0</v>
      </c>
      <c r="X117" s="24">
        <f t="shared" si="34"/>
        <v>0</v>
      </c>
      <c r="Y117" s="24">
        <f t="shared" si="40"/>
        <v>1783099.61</v>
      </c>
      <c r="Z117" s="24">
        <f t="shared" si="41"/>
        <v>748277.32</v>
      </c>
      <c r="AA117" s="25">
        <v>34</v>
      </c>
      <c r="AB117" s="24">
        <v>7452.65</v>
      </c>
      <c r="AC117" s="25">
        <v>268</v>
      </c>
      <c r="AD117" s="24">
        <v>171224.61</v>
      </c>
      <c r="AE117" s="25">
        <v>609</v>
      </c>
      <c r="AF117" s="24">
        <v>569600.06000000006</v>
      </c>
      <c r="AG117" s="25">
        <v>83</v>
      </c>
      <c r="AH117" s="24">
        <v>1034822.29</v>
      </c>
      <c r="AI117" s="25">
        <v>0</v>
      </c>
      <c r="AJ117" s="26">
        <v>0</v>
      </c>
      <c r="AK117" s="25">
        <v>0</v>
      </c>
      <c r="AL117" s="24">
        <v>0</v>
      </c>
      <c r="AM117" s="25">
        <v>0</v>
      </c>
      <c r="AN117" s="26">
        <v>0</v>
      </c>
      <c r="AO117" s="25">
        <v>0</v>
      </c>
      <c r="AP117" s="24">
        <v>0</v>
      </c>
      <c r="AQ117" s="24">
        <f t="shared" si="42"/>
        <v>1188733.08</v>
      </c>
      <c r="AR117" s="24">
        <f t="shared" si="43"/>
        <v>498851.56</v>
      </c>
      <c r="AS117" s="25">
        <v>23</v>
      </c>
      <c r="AT117" s="24">
        <v>4968.4399999999996</v>
      </c>
      <c r="AU117" s="25">
        <v>179</v>
      </c>
      <c r="AV117" s="24">
        <v>114149.74</v>
      </c>
      <c r="AW117" s="25">
        <v>406</v>
      </c>
      <c r="AX117" s="24">
        <v>379733.38</v>
      </c>
      <c r="AY117" s="25">
        <v>55</v>
      </c>
      <c r="AZ117" s="24">
        <v>689881.52</v>
      </c>
      <c r="BA117" s="25">
        <v>0</v>
      </c>
      <c r="BB117" s="26">
        <v>0</v>
      </c>
      <c r="BC117" s="25">
        <v>0</v>
      </c>
      <c r="BD117" s="24">
        <v>0</v>
      </c>
      <c r="BE117" s="25">
        <v>0</v>
      </c>
      <c r="BF117" s="26">
        <v>0</v>
      </c>
      <c r="BG117" s="25">
        <v>0</v>
      </c>
      <c r="BH117" s="24">
        <v>0</v>
      </c>
      <c r="BI117" s="24">
        <f t="shared" si="44"/>
        <v>1188733.08</v>
      </c>
      <c r="BJ117" s="24">
        <f t="shared" si="45"/>
        <v>498851.56</v>
      </c>
      <c r="BK117" s="25">
        <v>23</v>
      </c>
      <c r="BL117" s="24">
        <v>4968.4399999999996</v>
      </c>
      <c r="BM117" s="25">
        <v>179</v>
      </c>
      <c r="BN117" s="24">
        <v>114149.74</v>
      </c>
      <c r="BO117" s="25">
        <v>406</v>
      </c>
      <c r="BP117" s="24">
        <v>379733.38</v>
      </c>
      <c r="BQ117" s="25">
        <v>55</v>
      </c>
      <c r="BR117" s="24">
        <v>689881.52</v>
      </c>
      <c r="BS117" s="25">
        <v>0</v>
      </c>
      <c r="BT117" s="26">
        <v>0</v>
      </c>
      <c r="BU117" s="25">
        <v>0</v>
      </c>
      <c r="BV117" s="24">
        <v>0</v>
      </c>
      <c r="BW117" s="25">
        <v>0</v>
      </c>
      <c r="BX117" s="26">
        <v>0</v>
      </c>
      <c r="BY117" s="25">
        <v>0</v>
      </c>
      <c r="BZ117" s="24">
        <v>0</v>
      </c>
      <c r="CA117" s="24">
        <f t="shared" si="46"/>
        <v>1783099.6</v>
      </c>
      <c r="CB117" s="24">
        <f t="shared" si="47"/>
        <v>748277.31</v>
      </c>
      <c r="CC117" s="25">
        <v>33</v>
      </c>
      <c r="CD117" s="24">
        <v>7452.65</v>
      </c>
      <c r="CE117" s="25">
        <v>268</v>
      </c>
      <c r="CF117" s="24">
        <v>171224.6</v>
      </c>
      <c r="CG117" s="25">
        <v>609</v>
      </c>
      <c r="CH117" s="24">
        <v>569600.06000000006</v>
      </c>
      <c r="CI117" s="25">
        <v>84</v>
      </c>
      <c r="CJ117" s="24">
        <v>1034822.29</v>
      </c>
      <c r="CK117" s="25">
        <v>0</v>
      </c>
      <c r="CL117" s="26">
        <v>0</v>
      </c>
      <c r="CM117" s="25">
        <v>0</v>
      </c>
      <c r="CN117" s="24">
        <v>0</v>
      </c>
      <c r="CO117" s="25">
        <v>0</v>
      </c>
      <c r="CP117" s="26">
        <v>0</v>
      </c>
      <c r="CQ117" s="25">
        <v>0</v>
      </c>
      <c r="CR117" s="24">
        <v>0</v>
      </c>
    </row>
    <row r="118" spans="1:96" x14ac:dyDescent="0.25">
      <c r="A118" s="6" t="s">
        <v>275</v>
      </c>
      <c r="B118" s="8" t="s">
        <v>68</v>
      </c>
      <c r="C118" s="28">
        <v>330360</v>
      </c>
      <c r="D118" s="29" t="s">
        <v>146</v>
      </c>
      <c r="E118" s="29" t="s">
        <v>129</v>
      </c>
      <c r="F118" s="31" t="s">
        <v>147</v>
      </c>
      <c r="G118" s="24">
        <f t="shared" si="38"/>
        <v>4385374.57</v>
      </c>
      <c r="H118" s="24">
        <f t="shared" si="39"/>
        <v>3533368.95</v>
      </c>
      <c r="I118" s="25">
        <f t="shared" si="53"/>
        <v>0</v>
      </c>
      <c r="J118" s="24">
        <f t="shared" si="53"/>
        <v>0</v>
      </c>
      <c r="K118" s="25">
        <f t="shared" si="53"/>
        <v>0</v>
      </c>
      <c r="L118" s="24">
        <f t="shared" si="53"/>
        <v>0</v>
      </c>
      <c r="M118" s="25">
        <f t="shared" si="53"/>
        <v>3385</v>
      </c>
      <c r="N118" s="24">
        <f t="shared" si="53"/>
        <v>3533368.95</v>
      </c>
      <c r="O118" s="25">
        <f t="shared" si="53"/>
        <v>79</v>
      </c>
      <c r="P118" s="24">
        <f t="shared" si="53"/>
        <v>704239.55</v>
      </c>
      <c r="Q118" s="25">
        <f t="shared" si="53"/>
        <v>10</v>
      </c>
      <c r="R118" s="24">
        <f t="shared" si="53"/>
        <v>147766.07</v>
      </c>
      <c r="S118" s="25">
        <f t="shared" si="53"/>
        <v>0</v>
      </c>
      <c r="T118" s="24">
        <f t="shared" si="53"/>
        <v>0</v>
      </c>
      <c r="U118" s="25">
        <f t="shared" si="53"/>
        <v>0</v>
      </c>
      <c r="V118" s="24">
        <f t="shared" si="53"/>
        <v>0</v>
      </c>
      <c r="W118" s="25">
        <f t="shared" si="53"/>
        <v>0</v>
      </c>
      <c r="X118" s="24">
        <f t="shared" si="34"/>
        <v>0</v>
      </c>
      <c r="Y118" s="24">
        <f t="shared" si="40"/>
        <v>1315612.3799999999</v>
      </c>
      <c r="Z118" s="24">
        <f t="shared" si="41"/>
        <v>1060010.69</v>
      </c>
      <c r="AA118" s="25">
        <v>0</v>
      </c>
      <c r="AB118" s="24">
        <v>0</v>
      </c>
      <c r="AC118" s="25">
        <v>0</v>
      </c>
      <c r="AD118" s="24">
        <v>0</v>
      </c>
      <c r="AE118" s="25">
        <v>1016</v>
      </c>
      <c r="AF118" s="24">
        <v>1060010.69</v>
      </c>
      <c r="AG118" s="25">
        <v>24</v>
      </c>
      <c r="AH118" s="24">
        <v>211271.87</v>
      </c>
      <c r="AI118" s="25">
        <v>3</v>
      </c>
      <c r="AJ118" s="26">
        <v>44329.82</v>
      </c>
      <c r="AK118" s="25">
        <v>0</v>
      </c>
      <c r="AL118" s="24">
        <v>0</v>
      </c>
      <c r="AM118" s="25">
        <v>0</v>
      </c>
      <c r="AN118" s="26">
        <v>0</v>
      </c>
      <c r="AO118" s="25">
        <v>0</v>
      </c>
      <c r="AP118" s="24">
        <v>0</v>
      </c>
      <c r="AQ118" s="24">
        <f t="shared" si="42"/>
        <v>877074.91</v>
      </c>
      <c r="AR118" s="24">
        <f t="shared" si="43"/>
        <v>706673.79</v>
      </c>
      <c r="AS118" s="25">
        <v>0</v>
      </c>
      <c r="AT118" s="24">
        <v>0</v>
      </c>
      <c r="AU118" s="25">
        <v>0</v>
      </c>
      <c r="AV118" s="24">
        <v>0</v>
      </c>
      <c r="AW118" s="25">
        <v>677</v>
      </c>
      <c r="AX118" s="24">
        <v>706673.79</v>
      </c>
      <c r="AY118" s="25">
        <v>16</v>
      </c>
      <c r="AZ118" s="24">
        <v>140847.91</v>
      </c>
      <c r="BA118" s="25">
        <v>2</v>
      </c>
      <c r="BB118" s="26">
        <v>29553.21</v>
      </c>
      <c r="BC118" s="25">
        <v>0</v>
      </c>
      <c r="BD118" s="24">
        <v>0</v>
      </c>
      <c r="BE118" s="25">
        <v>0</v>
      </c>
      <c r="BF118" s="26">
        <v>0</v>
      </c>
      <c r="BG118" s="25">
        <v>0</v>
      </c>
      <c r="BH118" s="24">
        <v>0</v>
      </c>
      <c r="BI118" s="24">
        <f t="shared" si="44"/>
        <v>877074.91</v>
      </c>
      <c r="BJ118" s="24">
        <f t="shared" si="45"/>
        <v>706673.79</v>
      </c>
      <c r="BK118" s="25">
        <v>0</v>
      </c>
      <c r="BL118" s="24">
        <v>0</v>
      </c>
      <c r="BM118" s="25">
        <v>0</v>
      </c>
      <c r="BN118" s="24">
        <v>0</v>
      </c>
      <c r="BO118" s="25">
        <v>677</v>
      </c>
      <c r="BP118" s="24">
        <v>706673.79</v>
      </c>
      <c r="BQ118" s="25">
        <v>16</v>
      </c>
      <c r="BR118" s="24">
        <v>140847.91</v>
      </c>
      <c r="BS118" s="25">
        <v>2</v>
      </c>
      <c r="BT118" s="26">
        <v>29553.21</v>
      </c>
      <c r="BU118" s="25">
        <v>0</v>
      </c>
      <c r="BV118" s="24">
        <v>0</v>
      </c>
      <c r="BW118" s="25">
        <v>0</v>
      </c>
      <c r="BX118" s="26">
        <v>0</v>
      </c>
      <c r="BY118" s="25">
        <v>0</v>
      </c>
      <c r="BZ118" s="24">
        <v>0</v>
      </c>
      <c r="CA118" s="24">
        <f t="shared" si="46"/>
        <v>1315612.3700000001</v>
      </c>
      <c r="CB118" s="24">
        <f t="shared" si="47"/>
        <v>1060010.68</v>
      </c>
      <c r="CC118" s="25">
        <v>0</v>
      </c>
      <c r="CD118" s="24">
        <v>0</v>
      </c>
      <c r="CE118" s="25">
        <v>0</v>
      </c>
      <c r="CF118" s="24">
        <v>0</v>
      </c>
      <c r="CG118" s="25">
        <v>1015</v>
      </c>
      <c r="CH118" s="24">
        <v>1060010.68</v>
      </c>
      <c r="CI118" s="25">
        <v>23</v>
      </c>
      <c r="CJ118" s="24">
        <v>211271.86</v>
      </c>
      <c r="CK118" s="25">
        <v>3</v>
      </c>
      <c r="CL118" s="26">
        <v>44329.83</v>
      </c>
      <c r="CM118" s="25">
        <v>0</v>
      </c>
      <c r="CN118" s="24">
        <v>0</v>
      </c>
      <c r="CO118" s="25">
        <v>0</v>
      </c>
      <c r="CP118" s="26">
        <v>0</v>
      </c>
      <c r="CQ118" s="25">
        <v>0</v>
      </c>
      <c r="CR118" s="24">
        <v>0</v>
      </c>
    </row>
    <row r="119" spans="1:96" x14ac:dyDescent="0.25">
      <c r="A119" s="6" t="s">
        <v>276</v>
      </c>
      <c r="B119" s="8" t="s">
        <v>114</v>
      </c>
      <c r="C119" s="28">
        <v>330415</v>
      </c>
      <c r="D119" s="29" t="s">
        <v>146</v>
      </c>
      <c r="E119" s="29" t="s">
        <v>129</v>
      </c>
      <c r="F119" s="31" t="s">
        <v>147</v>
      </c>
      <c r="G119" s="24">
        <f t="shared" si="38"/>
        <v>1340071.33</v>
      </c>
      <c r="H119" s="24">
        <f t="shared" si="39"/>
        <v>1340071.33</v>
      </c>
      <c r="I119" s="25">
        <f t="shared" si="53"/>
        <v>0</v>
      </c>
      <c r="J119" s="24">
        <f t="shared" si="53"/>
        <v>0</v>
      </c>
      <c r="K119" s="25">
        <f t="shared" si="53"/>
        <v>0</v>
      </c>
      <c r="L119" s="24">
        <f t="shared" si="53"/>
        <v>0</v>
      </c>
      <c r="M119" s="25">
        <f t="shared" si="53"/>
        <v>1448</v>
      </c>
      <c r="N119" s="24">
        <f t="shared" si="53"/>
        <v>1340071.33</v>
      </c>
      <c r="O119" s="25">
        <f t="shared" si="53"/>
        <v>0</v>
      </c>
      <c r="P119" s="24">
        <f t="shared" si="53"/>
        <v>0</v>
      </c>
      <c r="Q119" s="25">
        <f t="shared" si="53"/>
        <v>0</v>
      </c>
      <c r="R119" s="24">
        <f t="shared" si="53"/>
        <v>0</v>
      </c>
      <c r="S119" s="25">
        <f t="shared" si="53"/>
        <v>0</v>
      </c>
      <c r="T119" s="24">
        <f t="shared" si="53"/>
        <v>0</v>
      </c>
      <c r="U119" s="25">
        <f t="shared" si="53"/>
        <v>0</v>
      </c>
      <c r="V119" s="24">
        <f t="shared" si="53"/>
        <v>0</v>
      </c>
      <c r="W119" s="25">
        <f t="shared" si="53"/>
        <v>0</v>
      </c>
      <c r="X119" s="24">
        <f t="shared" si="34"/>
        <v>0</v>
      </c>
      <c r="Y119" s="24">
        <f t="shared" si="40"/>
        <v>402021.4</v>
      </c>
      <c r="Z119" s="24">
        <f t="shared" si="41"/>
        <v>402021.4</v>
      </c>
      <c r="AA119" s="25">
        <v>0</v>
      </c>
      <c r="AB119" s="24">
        <v>0</v>
      </c>
      <c r="AC119" s="25">
        <v>0</v>
      </c>
      <c r="AD119" s="24">
        <v>0</v>
      </c>
      <c r="AE119" s="25">
        <v>434</v>
      </c>
      <c r="AF119" s="24">
        <v>402021.4</v>
      </c>
      <c r="AG119" s="25">
        <v>0</v>
      </c>
      <c r="AH119" s="24">
        <v>0</v>
      </c>
      <c r="AI119" s="25">
        <v>0</v>
      </c>
      <c r="AJ119" s="26">
        <v>0</v>
      </c>
      <c r="AK119" s="25">
        <v>0</v>
      </c>
      <c r="AL119" s="24">
        <v>0</v>
      </c>
      <c r="AM119" s="25">
        <v>0</v>
      </c>
      <c r="AN119" s="26">
        <v>0</v>
      </c>
      <c r="AO119" s="25">
        <v>0</v>
      </c>
      <c r="AP119" s="24">
        <v>0</v>
      </c>
      <c r="AQ119" s="24">
        <f t="shared" si="42"/>
        <v>268014.27</v>
      </c>
      <c r="AR119" s="24">
        <f t="shared" si="43"/>
        <v>268014.27</v>
      </c>
      <c r="AS119" s="25">
        <v>0</v>
      </c>
      <c r="AT119" s="24">
        <v>0</v>
      </c>
      <c r="AU119" s="25">
        <v>0</v>
      </c>
      <c r="AV119" s="24">
        <v>0</v>
      </c>
      <c r="AW119" s="25">
        <v>290</v>
      </c>
      <c r="AX119" s="24">
        <v>268014.27</v>
      </c>
      <c r="AY119" s="25">
        <v>0</v>
      </c>
      <c r="AZ119" s="24">
        <v>0</v>
      </c>
      <c r="BA119" s="25">
        <v>0</v>
      </c>
      <c r="BB119" s="26">
        <v>0</v>
      </c>
      <c r="BC119" s="25">
        <v>0</v>
      </c>
      <c r="BD119" s="24">
        <v>0</v>
      </c>
      <c r="BE119" s="25">
        <v>0</v>
      </c>
      <c r="BF119" s="26">
        <v>0</v>
      </c>
      <c r="BG119" s="25">
        <v>0</v>
      </c>
      <c r="BH119" s="24">
        <v>0</v>
      </c>
      <c r="BI119" s="24">
        <f t="shared" si="44"/>
        <v>268014.27</v>
      </c>
      <c r="BJ119" s="24">
        <f t="shared" si="45"/>
        <v>268014.27</v>
      </c>
      <c r="BK119" s="25">
        <v>0</v>
      </c>
      <c r="BL119" s="24">
        <v>0</v>
      </c>
      <c r="BM119" s="25">
        <v>0</v>
      </c>
      <c r="BN119" s="24">
        <v>0</v>
      </c>
      <c r="BO119" s="25">
        <v>290</v>
      </c>
      <c r="BP119" s="24">
        <v>268014.27</v>
      </c>
      <c r="BQ119" s="25">
        <v>0</v>
      </c>
      <c r="BR119" s="24">
        <v>0</v>
      </c>
      <c r="BS119" s="25">
        <v>0</v>
      </c>
      <c r="BT119" s="26">
        <v>0</v>
      </c>
      <c r="BU119" s="25">
        <v>0</v>
      </c>
      <c r="BV119" s="24">
        <v>0</v>
      </c>
      <c r="BW119" s="25">
        <v>0</v>
      </c>
      <c r="BX119" s="26">
        <v>0</v>
      </c>
      <c r="BY119" s="25">
        <v>0</v>
      </c>
      <c r="BZ119" s="24">
        <v>0</v>
      </c>
      <c r="CA119" s="24">
        <f t="shared" si="46"/>
        <v>402021.39</v>
      </c>
      <c r="CB119" s="24">
        <f t="shared" si="47"/>
        <v>402021.39</v>
      </c>
      <c r="CC119" s="25">
        <v>0</v>
      </c>
      <c r="CD119" s="24">
        <v>0</v>
      </c>
      <c r="CE119" s="25">
        <v>0</v>
      </c>
      <c r="CF119" s="24">
        <v>0</v>
      </c>
      <c r="CG119" s="25">
        <v>434</v>
      </c>
      <c r="CH119" s="24">
        <v>402021.39</v>
      </c>
      <c r="CI119" s="25">
        <v>0</v>
      </c>
      <c r="CJ119" s="24">
        <v>0</v>
      </c>
      <c r="CK119" s="25">
        <v>0</v>
      </c>
      <c r="CL119" s="26">
        <v>0</v>
      </c>
      <c r="CM119" s="25">
        <v>0</v>
      </c>
      <c r="CN119" s="24">
        <v>0</v>
      </c>
      <c r="CO119" s="25">
        <v>0</v>
      </c>
      <c r="CP119" s="26">
        <v>0</v>
      </c>
      <c r="CQ119" s="25">
        <v>0</v>
      </c>
      <c r="CR119" s="24">
        <v>0</v>
      </c>
    </row>
    <row r="120" spans="1:96" x14ac:dyDescent="0.25">
      <c r="A120" s="6" t="s">
        <v>277</v>
      </c>
      <c r="B120" s="8" t="s">
        <v>278</v>
      </c>
      <c r="C120" s="28">
        <v>330409</v>
      </c>
      <c r="D120" s="29" t="s">
        <v>146</v>
      </c>
      <c r="E120" s="29" t="s">
        <v>129</v>
      </c>
      <c r="F120" s="31" t="s">
        <v>147</v>
      </c>
      <c r="G120" s="24">
        <f t="shared" si="38"/>
        <v>575649.5</v>
      </c>
      <c r="H120" s="24">
        <f t="shared" si="39"/>
        <v>539894.73</v>
      </c>
      <c r="I120" s="25">
        <f t="shared" si="53"/>
        <v>7</v>
      </c>
      <c r="J120" s="24">
        <f t="shared" si="53"/>
        <v>1459.58</v>
      </c>
      <c r="K120" s="25">
        <f t="shared" si="53"/>
        <v>0</v>
      </c>
      <c r="L120" s="24">
        <f t="shared" si="53"/>
        <v>0</v>
      </c>
      <c r="M120" s="25">
        <f t="shared" si="53"/>
        <v>444</v>
      </c>
      <c r="N120" s="24">
        <f t="shared" si="53"/>
        <v>538435.15</v>
      </c>
      <c r="O120" s="25">
        <f t="shared" si="53"/>
        <v>4</v>
      </c>
      <c r="P120" s="24">
        <f t="shared" si="53"/>
        <v>35754.769999999997</v>
      </c>
      <c r="Q120" s="25">
        <f t="shared" si="53"/>
        <v>0</v>
      </c>
      <c r="R120" s="24">
        <f t="shared" si="53"/>
        <v>0</v>
      </c>
      <c r="S120" s="25">
        <f t="shared" si="53"/>
        <v>0</v>
      </c>
      <c r="T120" s="24">
        <f t="shared" si="53"/>
        <v>0</v>
      </c>
      <c r="U120" s="25">
        <f t="shared" si="53"/>
        <v>0</v>
      </c>
      <c r="V120" s="24">
        <f t="shared" si="53"/>
        <v>0</v>
      </c>
      <c r="W120" s="25">
        <f t="shared" si="53"/>
        <v>0</v>
      </c>
      <c r="X120" s="24">
        <f t="shared" si="53"/>
        <v>0</v>
      </c>
      <c r="Y120" s="24">
        <f t="shared" si="40"/>
        <v>172694.85</v>
      </c>
      <c r="Z120" s="24">
        <f t="shared" si="41"/>
        <v>161968.42000000001</v>
      </c>
      <c r="AA120" s="25">
        <v>2</v>
      </c>
      <c r="AB120" s="24">
        <v>437.87</v>
      </c>
      <c r="AC120" s="25">
        <v>0</v>
      </c>
      <c r="AD120" s="24">
        <v>0</v>
      </c>
      <c r="AE120" s="25">
        <v>133</v>
      </c>
      <c r="AF120" s="24">
        <v>161530.54999999999</v>
      </c>
      <c r="AG120" s="25">
        <v>1</v>
      </c>
      <c r="AH120" s="24">
        <v>10726.43</v>
      </c>
      <c r="AI120" s="25">
        <v>0</v>
      </c>
      <c r="AJ120" s="26">
        <v>0</v>
      </c>
      <c r="AK120" s="25">
        <v>0</v>
      </c>
      <c r="AL120" s="24">
        <v>0</v>
      </c>
      <c r="AM120" s="25">
        <v>0</v>
      </c>
      <c r="AN120" s="26">
        <v>0</v>
      </c>
      <c r="AO120" s="25">
        <v>0</v>
      </c>
      <c r="AP120" s="24">
        <v>0</v>
      </c>
      <c r="AQ120" s="24">
        <f t="shared" si="42"/>
        <v>115129.9</v>
      </c>
      <c r="AR120" s="24">
        <f t="shared" si="43"/>
        <v>107978.95</v>
      </c>
      <c r="AS120" s="25">
        <v>1</v>
      </c>
      <c r="AT120" s="24">
        <v>291.92</v>
      </c>
      <c r="AU120" s="25">
        <v>0</v>
      </c>
      <c r="AV120" s="24">
        <v>0</v>
      </c>
      <c r="AW120" s="25">
        <v>89</v>
      </c>
      <c r="AX120" s="24">
        <v>107687.03</v>
      </c>
      <c r="AY120" s="25">
        <v>1</v>
      </c>
      <c r="AZ120" s="24">
        <v>7150.95</v>
      </c>
      <c r="BA120" s="25">
        <v>0</v>
      </c>
      <c r="BB120" s="26">
        <v>0</v>
      </c>
      <c r="BC120" s="25">
        <v>0</v>
      </c>
      <c r="BD120" s="24">
        <v>0</v>
      </c>
      <c r="BE120" s="25">
        <v>0</v>
      </c>
      <c r="BF120" s="26">
        <v>0</v>
      </c>
      <c r="BG120" s="25">
        <v>0</v>
      </c>
      <c r="BH120" s="24">
        <v>0</v>
      </c>
      <c r="BI120" s="24">
        <f t="shared" si="44"/>
        <v>115129.9</v>
      </c>
      <c r="BJ120" s="24">
        <f t="shared" si="45"/>
        <v>107978.95</v>
      </c>
      <c r="BK120" s="25">
        <v>1</v>
      </c>
      <c r="BL120" s="24">
        <v>291.92</v>
      </c>
      <c r="BM120" s="25">
        <v>0</v>
      </c>
      <c r="BN120" s="24">
        <v>0</v>
      </c>
      <c r="BO120" s="25">
        <v>89</v>
      </c>
      <c r="BP120" s="24">
        <v>107687.03</v>
      </c>
      <c r="BQ120" s="25">
        <v>1</v>
      </c>
      <c r="BR120" s="24">
        <v>7150.95</v>
      </c>
      <c r="BS120" s="25">
        <v>0</v>
      </c>
      <c r="BT120" s="26">
        <v>0</v>
      </c>
      <c r="BU120" s="25">
        <v>0</v>
      </c>
      <c r="BV120" s="24">
        <v>0</v>
      </c>
      <c r="BW120" s="25">
        <v>0</v>
      </c>
      <c r="BX120" s="26">
        <v>0</v>
      </c>
      <c r="BY120" s="25">
        <v>0</v>
      </c>
      <c r="BZ120" s="24">
        <v>0</v>
      </c>
      <c r="CA120" s="24">
        <f t="shared" si="46"/>
        <v>172694.85</v>
      </c>
      <c r="CB120" s="24">
        <f t="shared" si="47"/>
        <v>161968.41</v>
      </c>
      <c r="CC120" s="25">
        <v>3</v>
      </c>
      <c r="CD120" s="24">
        <v>437.87</v>
      </c>
      <c r="CE120" s="25">
        <v>0</v>
      </c>
      <c r="CF120" s="24">
        <v>0</v>
      </c>
      <c r="CG120" s="25">
        <v>133</v>
      </c>
      <c r="CH120" s="24">
        <v>161530.54</v>
      </c>
      <c r="CI120" s="25">
        <v>1</v>
      </c>
      <c r="CJ120" s="24">
        <v>10726.44</v>
      </c>
      <c r="CK120" s="25">
        <v>0</v>
      </c>
      <c r="CL120" s="26">
        <v>0</v>
      </c>
      <c r="CM120" s="25">
        <v>0</v>
      </c>
      <c r="CN120" s="24">
        <v>0</v>
      </c>
      <c r="CO120" s="25">
        <v>0</v>
      </c>
      <c r="CP120" s="26">
        <v>0</v>
      </c>
      <c r="CQ120" s="25">
        <v>0</v>
      </c>
      <c r="CR120" s="24">
        <v>0</v>
      </c>
    </row>
    <row r="121" spans="1:96" x14ac:dyDescent="0.25">
      <c r="A121" s="6" t="s">
        <v>279</v>
      </c>
      <c r="B121" s="8" t="s">
        <v>280</v>
      </c>
      <c r="C121" s="28">
        <v>330420</v>
      </c>
      <c r="D121" s="29" t="s">
        <v>146</v>
      </c>
      <c r="E121" s="29" t="s">
        <v>129</v>
      </c>
      <c r="F121" s="31" t="s">
        <v>147</v>
      </c>
      <c r="G121" s="24">
        <f t="shared" si="38"/>
        <v>7227961.54</v>
      </c>
      <c r="H121" s="24">
        <f t="shared" si="39"/>
        <v>156940.16</v>
      </c>
      <c r="I121" s="25">
        <f t="shared" si="53"/>
        <v>832</v>
      </c>
      <c r="J121" s="24">
        <f t="shared" si="53"/>
        <v>156940.16</v>
      </c>
      <c r="K121" s="25">
        <f t="shared" si="53"/>
        <v>0</v>
      </c>
      <c r="L121" s="24">
        <f t="shared" si="53"/>
        <v>0</v>
      </c>
      <c r="M121" s="25">
        <f t="shared" si="53"/>
        <v>0</v>
      </c>
      <c r="N121" s="24">
        <f t="shared" si="53"/>
        <v>0</v>
      </c>
      <c r="O121" s="25">
        <f t="shared" si="53"/>
        <v>45</v>
      </c>
      <c r="P121" s="24">
        <f t="shared" si="53"/>
        <v>7071021.3799999999</v>
      </c>
      <c r="Q121" s="25">
        <f t="shared" si="53"/>
        <v>0</v>
      </c>
      <c r="R121" s="24">
        <f t="shared" si="53"/>
        <v>0</v>
      </c>
      <c r="S121" s="25">
        <f t="shared" si="53"/>
        <v>0</v>
      </c>
      <c r="T121" s="24">
        <f t="shared" si="53"/>
        <v>0</v>
      </c>
      <c r="U121" s="25">
        <f t="shared" si="53"/>
        <v>0</v>
      </c>
      <c r="V121" s="24">
        <f t="shared" si="53"/>
        <v>0</v>
      </c>
      <c r="W121" s="25">
        <f t="shared" si="53"/>
        <v>0</v>
      </c>
      <c r="X121" s="24">
        <f t="shared" si="53"/>
        <v>0</v>
      </c>
      <c r="Y121" s="24">
        <f t="shared" si="40"/>
        <v>2168388.46</v>
      </c>
      <c r="Z121" s="24">
        <f t="shared" si="41"/>
        <v>47082.05</v>
      </c>
      <c r="AA121" s="25">
        <v>250</v>
      </c>
      <c r="AB121" s="24">
        <v>47082.05</v>
      </c>
      <c r="AC121" s="25">
        <v>0</v>
      </c>
      <c r="AD121" s="24">
        <v>0</v>
      </c>
      <c r="AE121" s="25">
        <v>0</v>
      </c>
      <c r="AF121" s="24">
        <v>0</v>
      </c>
      <c r="AG121" s="25">
        <v>14</v>
      </c>
      <c r="AH121" s="24">
        <v>2121306.41</v>
      </c>
      <c r="AI121" s="25">
        <v>0</v>
      </c>
      <c r="AJ121" s="26">
        <v>0</v>
      </c>
      <c r="AK121" s="25">
        <v>0</v>
      </c>
      <c r="AL121" s="24">
        <v>0</v>
      </c>
      <c r="AM121" s="25">
        <v>0</v>
      </c>
      <c r="AN121" s="26">
        <v>0</v>
      </c>
      <c r="AO121" s="25">
        <v>0</v>
      </c>
      <c r="AP121" s="24">
        <v>0</v>
      </c>
      <c r="AQ121" s="24">
        <f t="shared" si="42"/>
        <v>1445592.31</v>
      </c>
      <c r="AR121" s="24">
        <f t="shared" si="43"/>
        <v>31388.03</v>
      </c>
      <c r="AS121" s="25">
        <v>166</v>
      </c>
      <c r="AT121" s="24">
        <v>31388.03</v>
      </c>
      <c r="AU121" s="25">
        <v>0</v>
      </c>
      <c r="AV121" s="24">
        <v>0</v>
      </c>
      <c r="AW121" s="25">
        <v>0</v>
      </c>
      <c r="AX121" s="24">
        <v>0</v>
      </c>
      <c r="AY121" s="25">
        <v>9</v>
      </c>
      <c r="AZ121" s="24">
        <v>1414204.28</v>
      </c>
      <c r="BA121" s="25">
        <v>0</v>
      </c>
      <c r="BB121" s="26">
        <v>0</v>
      </c>
      <c r="BC121" s="25">
        <v>0</v>
      </c>
      <c r="BD121" s="24">
        <v>0</v>
      </c>
      <c r="BE121" s="25">
        <v>0</v>
      </c>
      <c r="BF121" s="26">
        <v>0</v>
      </c>
      <c r="BG121" s="25">
        <v>0</v>
      </c>
      <c r="BH121" s="24">
        <v>0</v>
      </c>
      <c r="BI121" s="24">
        <f t="shared" si="44"/>
        <v>1445592.31</v>
      </c>
      <c r="BJ121" s="24">
        <f t="shared" si="45"/>
        <v>31388.03</v>
      </c>
      <c r="BK121" s="25">
        <v>166</v>
      </c>
      <c r="BL121" s="24">
        <v>31388.03</v>
      </c>
      <c r="BM121" s="25">
        <v>0</v>
      </c>
      <c r="BN121" s="24">
        <v>0</v>
      </c>
      <c r="BO121" s="25">
        <v>0</v>
      </c>
      <c r="BP121" s="24">
        <v>0</v>
      </c>
      <c r="BQ121" s="25">
        <v>9</v>
      </c>
      <c r="BR121" s="24">
        <v>1414204.28</v>
      </c>
      <c r="BS121" s="25">
        <v>0</v>
      </c>
      <c r="BT121" s="26">
        <v>0</v>
      </c>
      <c r="BU121" s="25">
        <v>0</v>
      </c>
      <c r="BV121" s="24">
        <v>0</v>
      </c>
      <c r="BW121" s="25">
        <v>0</v>
      </c>
      <c r="BX121" s="26">
        <v>0</v>
      </c>
      <c r="BY121" s="25">
        <v>0</v>
      </c>
      <c r="BZ121" s="24">
        <v>0</v>
      </c>
      <c r="CA121" s="24">
        <f t="shared" si="46"/>
        <v>2168388.46</v>
      </c>
      <c r="CB121" s="24">
        <f t="shared" si="47"/>
        <v>47082.05</v>
      </c>
      <c r="CC121" s="25">
        <v>250</v>
      </c>
      <c r="CD121" s="24">
        <v>47082.05</v>
      </c>
      <c r="CE121" s="25">
        <v>0</v>
      </c>
      <c r="CF121" s="24">
        <v>0</v>
      </c>
      <c r="CG121" s="25">
        <v>0</v>
      </c>
      <c r="CH121" s="24">
        <v>0</v>
      </c>
      <c r="CI121" s="25">
        <v>13</v>
      </c>
      <c r="CJ121" s="24">
        <v>2121306.41</v>
      </c>
      <c r="CK121" s="25">
        <v>0</v>
      </c>
      <c r="CL121" s="26">
        <v>0</v>
      </c>
      <c r="CM121" s="25">
        <v>0</v>
      </c>
      <c r="CN121" s="24">
        <v>0</v>
      </c>
      <c r="CO121" s="25">
        <v>0</v>
      </c>
      <c r="CP121" s="26">
        <v>0</v>
      </c>
      <c r="CQ121" s="25">
        <v>0</v>
      </c>
      <c r="CR121" s="24">
        <v>0</v>
      </c>
    </row>
    <row r="122" spans="1:96" x14ac:dyDescent="0.25">
      <c r="A122" s="6" t="s">
        <v>281</v>
      </c>
      <c r="B122" s="8" t="s">
        <v>282</v>
      </c>
      <c r="C122" s="28"/>
      <c r="D122" s="29"/>
      <c r="E122" s="30" t="s">
        <v>123</v>
      </c>
      <c r="F122" s="31"/>
      <c r="G122" s="24">
        <f t="shared" si="38"/>
        <v>25935.41</v>
      </c>
      <c r="H122" s="24">
        <f t="shared" si="39"/>
        <v>25935.41</v>
      </c>
      <c r="I122" s="25">
        <f t="shared" si="53"/>
        <v>37</v>
      </c>
      <c r="J122" s="24">
        <f t="shared" si="53"/>
        <v>9135.0300000000007</v>
      </c>
      <c r="K122" s="25">
        <f t="shared" si="53"/>
        <v>0</v>
      </c>
      <c r="L122" s="24">
        <f t="shared" si="53"/>
        <v>0</v>
      </c>
      <c r="M122" s="25">
        <f t="shared" si="53"/>
        <v>12</v>
      </c>
      <c r="N122" s="24">
        <f t="shared" si="53"/>
        <v>16800.38</v>
      </c>
      <c r="O122" s="25">
        <f t="shared" si="53"/>
        <v>0</v>
      </c>
      <c r="P122" s="24">
        <f t="shared" si="53"/>
        <v>0</v>
      </c>
      <c r="Q122" s="25">
        <f t="shared" si="53"/>
        <v>0</v>
      </c>
      <c r="R122" s="24">
        <f t="shared" si="53"/>
        <v>0</v>
      </c>
      <c r="S122" s="25">
        <f t="shared" si="53"/>
        <v>0</v>
      </c>
      <c r="T122" s="24">
        <f t="shared" si="53"/>
        <v>0</v>
      </c>
      <c r="U122" s="25">
        <f t="shared" si="53"/>
        <v>0</v>
      </c>
      <c r="V122" s="24">
        <f t="shared" si="53"/>
        <v>0</v>
      </c>
      <c r="W122" s="25">
        <f t="shared" si="53"/>
        <v>0</v>
      </c>
      <c r="X122" s="24">
        <f t="shared" si="53"/>
        <v>0</v>
      </c>
      <c r="Y122" s="24">
        <f t="shared" si="40"/>
        <v>7780.62</v>
      </c>
      <c r="Z122" s="24">
        <f t="shared" si="41"/>
        <v>7780.62</v>
      </c>
      <c r="AA122" s="25">
        <v>11</v>
      </c>
      <c r="AB122" s="24">
        <v>2740.51</v>
      </c>
      <c r="AC122" s="25">
        <v>0</v>
      </c>
      <c r="AD122" s="24">
        <v>0</v>
      </c>
      <c r="AE122" s="25">
        <v>4</v>
      </c>
      <c r="AF122" s="24">
        <v>5040.1099999999997</v>
      </c>
      <c r="AG122" s="25"/>
      <c r="AH122" s="24"/>
      <c r="AI122" s="25">
        <v>0</v>
      </c>
      <c r="AJ122" s="26">
        <v>0</v>
      </c>
      <c r="AK122" s="25">
        <v>0</v>
      </c>
      <c r="AL122" s="24">
        <v>0</v>
      </c>
      <c r="AM122" s="25">
        <v>0</v>
      </c>
      <c r="AN122" s="26">
        <v>0</v>
      </c>
      <c r="AO122" s="25">
        <v>0</v>
      </c>
      <c r="AP122" s="24">
        <v>0</v>
      </c>
      <c r="AQ122" s="24">
        <f t="shared" si="42"/>
        <v>5187.09</v>
      </c>
      <c r="AR122" s="24">
        <f t="shared" si="43"/>
        <v>5187.09</v>
      </c>
      <c r="AS122" s="25">
        <v>7</v>
      </c>
      <c r="AT122" s="24">
        <v>1827.01</v>
      </c>
      <c r="AU122" s="25">
        <v>0</v>
      </c>
      <c r="AV122" s="24">
        <v>0</v>
      </c>
      <c r="AW122" s="25">
        <v>2</v>
      </c>
      <c r="AX122" s="24">
        <v>3360.08</v>
      </c>
      <c r="AY122" s="25"/>
      <c r="AZ122" s="24"/>
      <c r="BA122" s="25">
        <v>0</v>
      </c>
      <c r="BB122" s="26">
        <v>0</v>
      </c>
      <c r="BC122" s="25">
        <v>0</v>
      </c>
      <c r="BD122" s="24">
        <v>0</v>
      </c>
      <c r="BE122" s="25">
        <v>0</v>
      </c>
      <c r="BF122" s="26">
        <v>0</v>
      </c>
      <c r="BG122" s="25">
        <v>0</v>
      </c>
      <c r="BH122" s="24">
        <v>0</v>
      </c>
      <c r="BI122" s="24">
        <f t="shared" si="44"/>
        <v>5187.09</v>
      </c>
      <c r="BJ122" s="24">
        <f t="shared" si="45"/>
        <v>5187.09</v>
      </c>
      <c r="BK122" s="25">
        <v>7</v>
      </c>
      <c r="BL122" s="24">
        <v>1827.01</v>
      </c>
      <c r="BM122" s="25">
        <v>0</v>
      </c>
      <c r="BN122" s="24">
        <v>0</v>
      </c>
      <c r="BO122" s="25">
        <v>2</v>
      </c>
      <c r="BP122" s="24">
        <v>3360.08</v>
      </c>
      <c r="BQ122" s="25"/>
      <c r="BR122" s="24"/>
      <c r="BS122" s="25">
        <v>0</v>
      </c>
      <c r="BT122" s="26">
        <v>0</v>
      </c>
      <c r="BU122" s="25">
        <v>0</v>
      </c>
      <c r="BV122" s="24">
        <v>0</v>
      </c>
      <c r="BW122" s="25">
        <v>0</v>
      </c>
      <c r="BX122" s="26">
        <v>0</v>
      </c>
      <c r="BY122" s="25">
        <v>0</v>
      </c>
      <c r="BZ122" s="24">
        <v>0</v>
      </c>
      <c r="CA122" s="24">
        <f t="shared" si="46"/>
        <v>7780.61</v>
      </c>
      <c r="CB122" s="24">
        <f t="shared" si="47"/>
        <v>7780.61</v>
      </c>
      <c r="CC122" s="25">
        <v>12</v>
      </c>
      <c r="CD122" s="24">
        <v>2740.5</v>
      </c>
      <c r="CE122" s="25">
        <v>0</v>
      </c>
      <c r="CF122" s="24">
        <v>0</v>
      </c>
      <c r="CG122" s="25">
        <v>4</v>
      </c>
      <c r="CH122" s="24">
        <v>5040.1099999999997</v>
      </c>
      <c r="CI122" s="25"/>
      <c r="CJ122" s="24"/>
      <c r="CK122" s="25">
        <v>0</v>
      </c>
      <c r="CL122" s="26">
        <v>0</v>
      </c>
      <c r="CM122" s="25">
        <v>0</v>
      </c>
      <c r="CN122" s="24">
        <v>0</v>
      </c>
      <c r="CO122" s="25">
        <v>0</v>
      </c>
      <c r="CP122" s="26">
        <v>0</v>
      </c>
      <c r="CQ122" s="25">
        <v>0</v>
      </c>
      <c r="CR122" s="24">
        <v>0</v>
      </c>
    </row>
    <row r="123" spans="1:96" x14ac:dyDescent="0.25">
      <c r="A123" s="6"/>
      <c r="B123" s="13" t="s">
        <v>69</v>
      </c>
      <c r="C123" s="28">
        <v>330074</v>
      </c>
      <c r="D123" s="29" t="s">
        <v>144</v>
      </c>
      <c r="E123" s="29" t="s">
        <v>123</v>
      </c>
      <c r="F123" s="31" t="s">
        <v>145</v>
      </c>
      <c r="G123" s="24">
        <f t="shared" si="38"/>
        <v>0</v>
      </c>
      <c r="H123" s="24">
        <f t="shared" si="39"/>
        <v>0</v>
      </c>
      <c r="I123" s="25">
        <f t="shared" si="53"/>
        <v>0</v>
      </c>
      <c r="J123" s="24">
        <f t="shared" si="53"/>
        <v>0</v>
      </c>
      <c r="K123" s="25">
        <f t="shared" si="53"/>
        <v>0</v>
      </c>
      <c r="L123" s="24">
        <f t="shared" si="53"/>
        <v>0</v>
      </c>
      <c r="M123" s="25">
        <f t="shared" si="53"/>
        <v>0</v>
      </c>
      <c r="N123" s="24">
        <f t="shared" si="53"/>
        <v>0</v>
      </c>
      <c r="O123" s="25">
        <f t="shared" si="53"/>
        <v>0</v>
      </c>
      <c r="P123" s="24">
        <f t="shared" si="53"/>
        <v>0</v>
      </c>
      <c r="Q123" s="25">
        <f t="shared" si="53"/>
        <v>0</v>
      </c>
      <c r="R123" s="24">
        <f t="shared" si="53"/>
        <v>0</v>
      </c>
      <c r="S123" s="25">
        <f t="shared" si="53"/>
        <v>0</v>
      </c>
      <c r="T123" s="24">
        <f t="shared" si="53"/>
        <v>0</v>
      </c>
      <c r="U123" s="25">
        <f t="shared" si="53"/>
        <v>0</v>
      </c>
      <c r="V123" s="24">
        <f t="shared" si="53"/>
        <v>0</v>
      </c>
      <c r="W123" s="25">
        <f t="shared" si="53"/>
        <v>0</v>
      </c>
      <c r="X123" s="24">
        <f t="shared" si="53"/>
        <v>0</v>
      </c>
      <c r="Y123" s="24">
        <f t="shared" si="40"/>
        <v>0</v>
      </c>
      <c r="Z123" s="24">
        <f t="shared" si="41"/>
        <v>0</v>
      </c>
      <c r="AA123" s="25">
        <v>0</v>
      </c>
      <c r="AB123" s="24">
        <v>0</v>
      </c>
      <c r="AC123" s="25">
        <v>0</v>
      </c>
      <c r="AD123" s="24">
        <v>0</v>
      </c>
      <c r="AE123" s="25">
        <v>0</v>
      </c>
      <c r="AF123" s="24">
        <v>0</v>
      </c>
      <c r="AG123" s="25">
        <v>0</v>
      </c>
      <c r="AH123" s="24">
        <v>0</v>
      </c>
      <c r="AI123" s="25"/>
      <c r="AJ123" s="26"/>
      <c r="AK123" s="25">
        <v>0</v>
      </c>
      <c r="AL123" s="24">
        <v>0</v>
      </c>
      <c r="AM123" s="25">
        <v>0</v>
      </c>
      <c r="AN123" s="26">
        <v>0</v>
      </c>
      <c r="AO123" s="25">
        <v>0</v>
      </c>
      <c r="AP123" s="24">
        <v>0</v>
      </c>
      <c r="AQ123" s="24">
        <f t="shared" si="42"/>
        <v>0</v>
      </c>
      <c r="AR123" s="24">
        <f t="shared" si="43"/>
        <v>0</v>
      </c>
      <c r="AS123" s="25">
        <v>0</v>
      </c>
      <c r="AT123" s="24">
        <v>0</v>
      </c>
      <c r="AU123" s="25">
        <v>0</v>
      </c>
      <c r="AV123" s="24">
        <v>0</v>
      </c>
      <c r="AW123" s="25">
        <v>0</v>
      </c>
      <c r="AX123" s="24">
        <v>0</v>
      </c>
      <c r="AY123" s="25">
        <v>0</v>
      </c>
      <c r="AZ123" s="24">
        <v>0</v>
      </c>
      <c r="BA123" s="25"/>
      <c r="BB123" s="26"/>
      <c r="BC123" s="25">
        <v>0</v>
      </c>
      <c r="BD123" s="24">
        <v>0</v>
      </c>
      <c r="BE123" s="25">
        <v>0</v>
      </c>
      <c r="BF123" s="26">
        <v>0</v>
      </c>
      <c r="BG123" s="25">
        <v>0</v>
      </c>
      <c r="BH123" s="24">
        <v>0</v>
      </c>
      <c r="BI123" s="24">
        <f t="shared" si="44"/>
        <v>0</v>
      </c>
      <c r="BJ123" s="24">
        <f t="shared" si="45"/>
        <v>0</v>
      </c>
      <c r="BK123" s="25">
        <v>0</v>
      </c>
      <c r="BL123" s="24">
        <v>0</v>
      </c>
      <c r="BM123" s="25">
        <v>0</v>
      </c>
      <c r="BN123" s="24">
        <v>0</v>
      </c>
      <c r="BO123" s="25">
        <v>0</v>
      </c>
      <c r="BP123" s="24">
        <v>0</v>
      </c>
      <c r="BQ123" s="25">
        <v>0</v>
      </c>
      <c r="BR123" s="24">
        <v>0</v>
      </c>
      <c r="BS123" s="25"/>
      <c r="BT123" s="26"/>
      <c r="BU123" s="25">
        <v>0</v>
      </c>
      <c r="BV123" s="24">
        <v>0</v>
      </c>
      <c r="BW123" s="25">
        <v>0</v>
      </c>
      <c r="BX123" s="26">
        <v>0</v>
      </c>
      <c r="BY123" s="25">
        <v>0</v>
      </c>
      <c r="BZ123" s="24">
        <v>0</v>
      </c>
      <c r="CA123" s="24">
        <f t="shared" si="46"/>
        <v>0</v>
      </c>
      <c r="CB123" s="24">
        <f t="shared" si="47"/>
        <v>0</v>
      </c>
      <c r="CC123" s="25">
        <v>0</v>
      </c>
      <c r="CD123" s="24">
        <v>0</v>
      </c>
      <c r="CE123" s="25">
        <v>0</v>
      </c>
      <c r="CF123" s="24">
        <v>0</v>
      </c>
      <c r="CG123" s="25">
        <v>0</v>
      </c>
      <c r="CH123" s="24">
        <v>0</v>
      </c>
      <c r="CI123" s="25">
        <v>0</v>
      </c>
      <c r="CJ123" s="24">
        <v>0</v>
      </c>
      <c r="CK123" s="25"/>
      <c r="CL123" s="26"/>
      <c r="CM123" s="25">
        <v>0</v>
      </c>
      <c r="CN123" s="24">
        <v>0</v>
      </c>
      <c r="CO123" s="25">
        <v>0</v>
      </c>
      <c r="CP123" s="26">
        <v>0</v>
      </c>
      <c r="CQ123" s="25">
        <v>0</v>
      </c>
      <c r="CR123" s="24">
        <v>0</v>
      </c>
    </row>
    <row r="124" spans="1:96" x14ac:dyDescent="0.25">
      <c r="A124" s="6" t="s">
        <v>283</v>
      </c>
      <c r="B124" s="8" t="s">
        <v>70</v>
      </c>
      <c r="C124" s="28"/>
      <c r="D124" s="29"/>
      <c r="E124" s="30" t="s">
        <v>123</v>
      </c>
      <c r="F124" s="31"/>
      <c r="G124" s="24">
        <f t="shared" si="38"/>
        <v>42786660.649999999</v>
      </c>
      <c r="H124" s="24">
        <f t="shared" si="39"/>
        <v>28363448.57</v>
      </c>
      <c r="I124" s="25">
        <f t="shared" si="53"/>
        <v>18590</v>
      </c>
      <c r="J124" s="24">
        <f t="shared" si="53"/>
        <v>15033538.58</v>
      </c>
      <c r="K124" s="25">
        <f t="shared" si="53"/>
        <v>3412</v>
      </c>
      <c r="L124" s="24">
        <f t="shared" si="53"/>
        <v>2092563.09</v>
      </c>
      <c r="M124" s="25">
        <f t="shared" si="53"/>
        <v>7132</v>
      </c>
      <c r="N124" s="24">
        <f t="shared" si="53"/>
        <v>11237346.9</v>
      </c>
      <c r="O124" s="25">
        <f t="shared" si="53"/>
        <v>150</v>
      </c>
      <c r="P124" s="24">
        <f t="shared" si="53"/>
        <v>1295177.8600000001</v>
      </c>
      <c r="Q124" s="25">
        <f t="shared" si="53"/>
        <v>537</v>
      </c>
      <c r="R124" s="24">
        <f t="shared" si="53"/>
        <v>8513881.3399999999</v>
      </c>
      <c r="S124" s="25">
        <f t="shared" si="53"/>
        <v>0</v>
      </c>
      <c r="T124" s="24">
        <f t="shared" ref="T124:X157" si="55">AL124+BD124+BV124+CN124</f>
        <v>0</v>
      </c>
      <c r="U124" s="25">
        <f t="shared" si="55"/>
        <v>0</v>
      </c>
      <c r="V124" s="24">
        <f t="shared" si="55"/>
        <v>0</v>
      </c>
      <c r="W124" s="25">
        <f t="shared" si="55"/>
        <v>1405</v>
      </c>
      <c r="X124" s="24">
        <f t="shared" si="55"/>
        <v>4614152.88</v>
      </c>
      <c r="Y124" s="24">
        <f t="shared" si="40"/>
        <v>11475589.060000001</v>
      </c>
      <c r="Z124" s="24">
        <f t="shared" si="41"/>
        <v>7379333.0800000001</v>
      </c>
      <c r="AA124" s="25">
        <v>5577</v>
      </c>
      <c r="AB124" s="24">
        <v>3875898.33</v>
      </c>
      <c r="AC124" s="25">
        <v>1024</v>
      </c>
      <c r="AD124" s="24">
        <v>627768.93000000005</v>
      </c>
      <c r="AE124" s="25">
        <v>2140</v>
      </c>
      <c r="AF124" s="24">
        <v>2875665.82</v>
      </c>
      <c r="AG124" s="25">
        <v>45</v>
      </c>
      <c r="AH124" s="24">
        <v>388553.36</v>
      </c>
      <c r="AI124" s="25">
        <v>161</v>
      </c>
      <c r="AJ124" s="26">
        <v>2554164.4</v>
      </c>
      <c r="AK124" s="25">
        <v>0</v>
      </c>
      <c r="AL124" s="24">
        <v>0</v>
      </c>
      <c r="AM124" s="25">
        <v>0</v>
      </c>
      <c r="AN124" s="26">
        <v>0</v>
      </c>
      <c r="AO124" s="25">
        <v>351</v>
      </c>
      <c r="AP124" s="24">
        <v>1153538.22</v>
      </c>
      <c r="AQ124" s="24">
        <f t="shared" si="42"/>
        <v>9917741.2699999996</v>
      </c>
      <c r="AR124" s="24">
        <f t="shared" si="43"/>
        <v>6802391.21</v>
      </c>
      <c r="AS124" s="25">
        <v>3718</v>
      </c>
      <c r="AT124" s="24">
        <v>3640870.96</v>
      </c>
      <c r="AU124" s="25">
        <v>682</v>
      </c>
      <c r="AV124" s="24">
        <v>418512.62</v>
      </c>
      <c r="AW124" s="25">
        <v>1426</v>
      </c>
      <c r="AX124" s="24">
        <v>2743007.63</v>
      </c>
      <c r="AY124" s="25">
        <v>30</v>
      </c>
      <c r="AZ124" s="24">
        <v>259035.57</v>
      </c>
      <c r="BA124" s="25">
        <v>107</v>
      </c>
      <c r="BB124" s="26">
        <v>1702776.27</v>
      </c>
      <c r="BC124" s="25">
        <v>0</v>
      </c>
      <c r="BD124" s="24">
        <v>0</v>
      </c>
      <c r="BE124" s="25">
        <v>0</v>
      </c>
      <c r="BF124" s="26">
        <v>0</v>
      </c>
      <c r="BG124" s="25">
        <v>351</v>
      </c>
      <c r="BH124" s="24">
        <v>1153538.22</v>
      </c>
      <c r="BI124" s="24">
        <f t="shared" si="44"/>
        <v>9917741.2699999996</v>
      </c>
      <c r="BJ124" s="24">
        <f t="shared" si="45"/>
        <v>6802391.21</v>
      </c>
      <c r="BK124" s="25">
        <v>3718</v>
      </c>
      <c r="BL124" s="24">
        <v>3640870.96</v>
      </c>
      <c r="BM124" s="25">
        <v>682</v>
      </c>
      <c r="BN124" s="24">
        <v>418512.62</v>
      </c>
      <c r="BO124" s="25">
        <v>1426</v>
      </c>
      <c r="BP124" s="24">
        <v>2743007.63</v>
      </c>
      <c r="BQ124" s="25">
        <v>30</v>
      </c>
      <c r="BR124" s="24">
        <v>259035.57</v>
      </c>
      <c r="BS124" s="25">
        <v>107</v>
      </c>
      <c r="BT124" s="26">
        <v>1702776.27</v>
      </c>
      <c r="BU124" s="25">
        <v>0</v>
      </c>
      <c r="BV124" s="24">
        <v>0</v>
      </c>
      <c r="BW124" s="25">
        <v>0</v>
      </c>
      <c r="BX124" s="26">
        <v>0</v>
      </c>
      <c r="BY124" s="25">
        <v>351</v>
      </c>
      <c r="BZ124" s="24">
        <v>1153538.22</v>
      </c>
      <c r="CA124" s="24">
        <f t="shared" si="46"/>
        <v>11475589.050000001</v>
      </c>
      <c r="CB124" s="24">
        <f t="shared" si="47"/>
        <v>7379333.0700000003</v>
      </c>
      <c r="CC124" s="25">
        <v>5577</v>
      </c>
      <c r="CD124" s="24">
        <v>3875898.33</v>
      </c>
      <c r="CE124" s="25">
        <v>1024</v>
      </c>
      <c r="CF124" s="24">
        <v>627768.92000000004</v>
      </c>
      <c r="CG124" s="25">
        <v>2140</v>
      </c>
      <c r="CH124" s="24">
        <v>2875665.82</v>
      </c>
      <c r="CI124" s="25">
        <v>45</v>
      </c>
      <c r="CJ124" s="24">
        <v>388553.36</v>
      </c>
      <c r="CK124" s="25">
        <v>162</v>
      </c>
      <c r="CL124" s="26">
        <v>2554164.4</v>
      </c>
      <c r="CM124" s="25">
        <v>0</v>
      </c>
      <c r="CN124" s="24">
        <v>0</v>
      </c>
      <c r="CO124" s="25">
        <v>0</v>
      </c>
      <c r="CP124" s="26">
        <v>0</v>
      </c>
      <c r="CQ124" s="25">
        <v>352</v>
      </c>
      <c r="CR124" s="24">
        <v>1153538.22</v>
      </c>
    </row>
    <row r="125" spans="1:96" x14ac:dyDescent="0.25">
      <c r="A125" s="6"/>
      <c r="B125" s="13" t="s">
        <v>71</v>
      </c>
      <c r="C125" s="28">
        <v>330075</v>
      </c>
      <c r="D125" s="29" t="s">
        <v>146</v>
      </c>
      <c r="E125" s="29" t="s">
        <v>123</v>
      </c>
      <c r="F125" s="31" t="s">
        <v>147</v>
      </c>
      <c r="G125" s="24">
        <f t="shared" si="38"/>
        <v>0</v>
      </c>
      <c r="H125" s="24">
        <f t="shared" si="39"/>
        <v>0</v>
      </c>
      <c r="I125" s="25">
        <f t="shared" ref="I125:S147" si="56">AA125+AS125+BK125+CC125</f>
        <v>0</v>
      </c>
      <c r="J125" s="24">
        <f t="shared" si="56"/>
        <v>0</v>
      </c>
      <c r="K125" s="25">
        <f t="shared" si="56"/>
        <v>0</v>
      </c>
      <c r="L125" s="24">
        <f t="shared" si="56"/>
        <v>0</v>
      </c>
      <c r="M125" s="25">
        <f t="shared" si="56"/>
        <v>0</v>
      </c>
      <c r="N125" s="24">
        <f t="shared" si="56"/>
        <v>0</v>
      </c>
      <c r="O125" s="25">
        <f t="shared" si="56"/>
        <v>0</v>
      </c>
      <c r="P125" s="24">
        <f t="shared" si="56"/>
        <v>0</v>
      </c>
      <c r="Q125" s="25">
        <f t="shared" si="56"/>
        <v>0</v>
      </c>
      <c r="R125" s="24">
        <f t="shared" si="56"/>
        <v>0</v>
      </c>
      <c r="S125" s="25">
        <f t="shared" si="56"/>
        <v>0</v>
      </c>
      <c r="T125" s="24">
        <f t="shared" si="55"/>
        <v>0</v>
      </c>
      <c r="U125" s="25">
        <f t="shared" si="55"/>
        <v>0</v>
      </c>
      <c r="V125" s="24">
        <f t="shared" si="55"/>
        <v>0</v>
      </c>
      <c r="W125" s="25">
        <f t="shared" si="55"/>
        <v>0</v>
      </c>
      <c r="X125" s="24">
        <f t="shared" si="55"/>
        <v>0</v>
      </c>
      <c r="Y125" s="24">
        <f t="shared" si="40"/>
        <v>0</v>
      </c>
      <c r="Z125" s="24">
        <f t="shared" si="41"/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6">
        <v>0</v>
      </c>
      <c r="AK125" s="25">
        <v>0</v>
      </c>
      <c r="AL125" s="24">
        <v>0</v>
      </c>
      <c r="AM125" s="25">
        <v>0</v>
      </c>
      <c r="AN125" s="26">
        <v>0</v>
      </c>
      <c r="AO125" s="25">
        <v>0</v>
      </c>
      <c r="AP125" s="24">
        <v>0</v>
      </c>
      <c r="AQ125" s="24">
        <f t="shared" si="42"/>
        <v>0</v>
      </c>
      <c r="AR125" s="24">
        <f t="shared" si="43"/>
        <v>0</v>
      </c>
      <c r="AS125" s="25">
        <v>0</v>
      </c>
      <c r="AT125" s="24">
        <v>0</v>
      </c>
      <c r="AU125" s="25">
        <v>0</v>
      </c>
      <c r="AV125" s="24">
        <v>0</v>
      </c>
      <c r="AW125" s="25">
        <v>0</v>
      </c>
      <c r="AX125" s="24">
        <v>0</v>
      </c>
      <c r="AY125" s="25">
        <v>0</v>
      </c>
      <c r="AZ125" s="24">
        <v>0</v>
      </c>
      <c r="BA125" s="25">
        <v>0</v>
      </c>
      <c r="BB125" s="26">
        <v>0</v>
      </c>
      <c r="BC125" s="25">
        <v>0</v>
      </c>
      <c r="BD125" s="24">
        <v>0</v>
      </c>
      <c r="BE125" s="25">
        <v>0</v>
      </c>
      <c r="BF125" s="26">
        <v>0</v>
      </c>
      <c r="BG125" s="25">
        <v>0</v>
      </c>
      <c r="BH125" s="24">
        <v>0</v>
      </c>
      <c r="BI125" s="24">
        <f t="shared" si="44"/>
        <v>0</v>
      </c>
      <c r="BJ125" s="24">
        <f t="shared" si="45"/>
        <v>0</v>
      </c>
      <c r="BK125" s="25">
        <v>0</v>
      </c>
      <c r="BL125" s="24">
        <v>0</v>
      </c>
      <c r="BM125" s="25">
        <v>0</v>
      </c>
      <c r="BN125" s="24">
        <v>0</v>
      </c>
      <c r="BO125" s="25">
        <v>0</v>
      </c>
      <c r="BP125" s="24">
        <v>0</v>
      </c>
      <c r="BQ125" s="25">
        <v>0</v>
      </c>
      <c r="BR125" s="24">
        <v>0</v>
      </c>
      <c r="BS125" s="25">
        <v>0</v>
      </c>
      <c r="BT125" s="26">
        <v>0</v>
      </c>
      <c r="BU125" s="25">
        <v>0</v>
      </c>
      <c r="BV125" s="24">
        <v>0</v>
      </c>
      <c r="BW125" s="25">
        <v>0</v>
      </c>
      <c r="BX125" s="26">
        <v>0</v>
      </c>
      <c r="BY125" s="25">
        <v>0</v>
      </c>
      <c r="BZ125" s="24">
        <v>0</v>
      </c>
      <c r="CA125" s="24">
        <f t="shared" si="46"/>
        <v>0</v>
      </c>
      <c r="CB125" s="24">
        <f t="shared" si="47"/>
        <v>0</v>
      </c>
      <c r="CC125" s="25">
        <v>0</v>
      </c>
      <c r="CD125" s="24">
        <v>0</v>
      </c>
      <c r="CE125" s="25">
        <v>0</v>
      </c>
      <c r="CF125" s="24">
        <v>0</v>
      </c>
      <c r="CG125" s="25">
        <v>0</v>
      </c>
      <c r="CH125" s="24">
        <v>0</v>
      </c>
      <c r="CI125" s="25">
        <v>0</v>
      </c>
      <c r="CJ125" s="24">
        <v>0</v>
      </c>
      <c r="CK125" s="25">
        <v>0</v>
      </c>
      <c r="CL125" s="26">
        <v>0</v>
      </c>
      <c r="CM125" s="25">
        <v>0</v>
      </c>
      <c r="CN125" s="24">
        <v>0</v>
      </c>
      <c r="CO125" s="25">
        <v>0</v>
      </c>
      <c r="CP125" s="26">
        <v>0</v>
      </c>
      <c r="CQ125" s="25">
        <v>0</v>
      </c>
      <c r="CR125" s="24">
        <v>0</v>
      </c>
    </row>
    <row r="126" spans="1:96" x14ac:dyDescent="0.25">
      <c r="A126" s="6" t="s">
        <v>284</v>
      </c>
      <c r="B126" s="11" t="s">
        <v>72</v>
      </c>
      <c r="C126" s="28"/>
      <c r="D126" s="29"/>
      <c r="E126" s="30" t="s">
        <v>123</v>
      </c>
      <c r="F126" s="31"/>
      <c r="G126" s="24">
        <f t="shared" si="38"/>
        <v>133271792.52</v>
      </c>
      <c r="H126" s="24">
        <f t="shared" si="39"/>
        <v>69699153.5</v>
      </c>
      <c r="I126" s="25">
        <f t="shared" si="56"/>
        <v>51864</v>
      </c>
      <c r="J126" s="24">
        <f t="shared" si="56"/>
        <v>35266345.079999998</v>
      </c>
      <c r="K126" s="25">
        <f t="shared" si="56"/>
        <v>9865</v>
      </c>
      <c r="L126" s="24">
        <f t="shared" si="56"/>
        <v>5876162.5899999999</v>
      </c>
      <c r="M126" s="25">
        <f t="shared" si="56"/>
        <v>26015</v>
      </c>
      <c r="N126" s="24">
        <f t="shared" si="56"/>
        <v>28556645.829999998</v>
      </c>
      <c r="O126" s="25">
        <f t="shared" si="56"/>
        <v>1051</v>
      </c>
      <c r="P126" s="24">
        <f t="shared" si="56"/>
        <v>11813749.76</v>
      </c>
      <c r="Q126" s="25">
        <f t="shared" si="56"/>
        <v>1822</v>
      </c>
      <c r="R126" s="24">
        <f t="shared" si="56"/>
        <v>34825111.579999998</v>
      </c>
      <c r="S126" s="25">
        <f t="shared" si="56"/>
        <v>0</v>
      </c>
      <c r="T126" s="24">
        <f t="shared" si="55"/>
        <v>0</v>
      </c>
      <c r="U126" s="25">
        <f t="shared" si="55"/>
        <v>0</v>
      </c>
      <c r="V126" s="24">
        <f t="shared" si="55"/>
        <v>0</v>
      </c>
      <c r="W126" s="25">
        <f t="shared" si="55"/>
        <v>6693</v>
      </c>
      <c r="X126" s="24">
        <f t="shared" si="55"/>
        <v>16933777.68</v>
      </c>
      <c r="Y126" s="24">
        <f t="shared" si="40"/>
        <v>36353070.229999997</v>
      </c>
      <c r="Z126" s="24">
        <f t="shared" si="41"/>
        <v>18103704.190000001</v>
      </c>
      <c r="AA126" s="25">
        <v>15559</v>
      </c>
      <c r="AB126" s="24">
        <v>8918784.8100000005</v>
      </c>
      <c r="AC126" s="25">
        <v>2960</v>
      </c>
      <c r="AD126" s="24">
        <v>1762848.78</v>
      </c>
      <c r="AE126" s="25">
        <v>7805</v>
      </c>
      <c r="AF126" s="24">
        <v>7422070.5999999996</v>
      </c>
      <c r="AG126" s="25">
        <v>315</v>
      </c>
      <c r="AH126" s="24">
        <v>3544124.93</v>
      </c>
      <c r="AI126" s="25">
        <v>547</v>
      </c>
      <c r="AJ126" s="26">
        <v>10447533.470000001</v>
      </c>
      <c r="AK126" s="25">
        <v>0</v>
      </c>
      <c r="AL126" s="24">
        <v>0</v>
      </c>
      <c r="AM126" s="25">
        <v>0</v>
      </c>
      <c r="AN126" s="26">
        <v>0</v>
      </c>
      <c r="AO126" s="25">
        <v>1673</v>
      </c>
      <c r="AP126" s="24">
        <v>4257707.6399999997</v>
      </c>
      <c r="AQ126" s="24">
        <f t="shared" si="42"/>
        <v>30331352.469999999</v>
      </c>
      <c r="AR126" s="24">
        <f t="shared" si="43"/>
        <v>16745872.560000001</v>
      </c>
      <c r="AS126" s="25">
        <v>10373</v>
      </c>
      <c r="AT126" s="24">
        <v>8714387.7300000004</v>
      </c>
      <c r="AU126" s="25">
        <v>1973</v>
      </c>
      <c r="AV126" s="24">
        <v>1175232.52</v>
      </c>
      <c r="AW126" s="25">
        <v>5203</v>
      </c>
      <c r="AX126" s="24">
        <v>6856252.3099999996</v>
      </c>
      <c r="AY126" s="25">
        <v>210</v>
      </c>
      <c r="AZ126" s="24">
        <v>2362749.9500000002</v>
      </c>
      <c r="BA126" s="25">
        <v>364</v>
      </c>
      <c r="BB126" s="26">
        <v>6965022.3200000003</v>
      </c>
      <c r="BC126" s="25">
        <v>0</v>
      </c>
      <c r="BD126" s="24">
        <v>0</v>
      </c>
      <c r="BE126" s="25">
        <v>0</v>
      </c>
      <c r="BF126" s="26">
        <v>0</v>
      </c>
      <c r="BG126" s="25">
        <v>1673</v>
      </c>
      <c r="BH126" s="24">
        <v>4257707.6399999997</v>
      </c>
      <c r="BI126" s="24">
        <f t="shared" si="44"/>
        <v>30282826.030000001</v>
      </c>
      <c r="BJ126" s="24">
        <f t="shared" si="45"/>
        <v>16745872.560000001</v>
      </c>
      <c r="BK126" s="25">
        <v>10373</v>
      </c>
      <c r="BL126" s="24">
        <v>8714387.7300000004</v>
      </c>
      <c r="BM126" s="25">
        <v>1973</v>
      </c>
      <c r="BN126" s="24">
        <v>1175232.52</v>
      </c>
      <c r="BO126" s="25">
        <v>5203</v>
      </c>
      <c r="BP126" s="24">
        <v>6856252.3099999996</v>
      </c>
      <c r="BQ126" s="25">
        <v>210</v>
      </c>
      <c r="BR126" s="24">
        <v>2362749.9500000002</v>
      </c>
      <c r="BS126" s="25">
        <v>364</v>
      </c>
      <c r="BT126" s="26">
        <v>6965022.3200000003</v>
      </c>
      <c r="BU126" s="25">
        <v>0</v>
      </c>
      <c r="BV126" s="24">
        <v>0</v>
      </c>
      <c r="BW126" s="25">
        <v>0</v>
      </c>
      <c r="BX126" s="26">
        <v>0</v>
      </c>
      <c r="BY126" s="25">
        <v>1673</v>
      </c>
      <c r="BZ126" s="24">
        <v>4209181.2</v>
      </c>
      <c r="CA126" s="24">
        <f t="shared" si="46"/>
        <v>36304543.789999999</v>
      </c>
      <c r="CB126" s="24">
        <f t="shared" si="47"/>
        <v>18103704.190000001</v>
      </c>
      <c r="CC126" s="25">
        <v>15559</v>
      </c>
      <c r="CD126" s="24">
        <v>8918784.8100000005</v>
      </c>
      <c r="CE126" s="25">
        <v>2959</v>
      </c>
      <c r="CF126" s="24">
        <v>1762848.77</v>
      </c>
      <c r="CG126" s="25">
        <v>7804</v>
      </c>
      <c r="CH126" s="24">
        <v>7422070.6100000003</v>
      </c>
      <c r="CI126" s="25">
        <v>316</v>
      </c>
      <c r="CJ126" s="24">
        <v>3544124.93</v>
      </c>
      <c r="CK126" s="25">
        <v>547</v>
      </c>
      <c r="CL126" s="26">
        <v>10447533.470000001</v>
      </c>
      <c r="CM126" s="25">
        <v>0</v>
      </c>
      <c r="CN126" s="24">
        <v>0</v>
      </c>
      <c r="CO126" s="25">
        <v>0</v>
      </c>
      <c r="CP126" s="26">
        <v>0</v>
      </c>
      <c r="CQ126" s="25">
        <v>1674</v>
      </c>
      <c r="CR126" s="24">
        <v>4209181.2</v>
      </c>
    </row>
    <row r="127" spans="1:96" x14ac:dyDescent="0.25">
      <c r="A127" s="6"/>
      <c r="B127" s="13" t="s">
        <v>73</v>
      </c>
      <c r="C127" s="28">
        <v>330079</v>
      </c>
      <c r="D127" s="29" t="s">
        <v>139</v>
      </c>
      <c r="E127" s="29" t="s">
        <v>123</v>
      </c>
      <c r="F127" s="31" t="s">
        <v>140</v>
      </c>
      <c r="G127" s="24">
        <f t="shared" si="38"/>
        <v>0</v>
      </c>
      <c r="H127" s="24">
        <f t="shared" si="39"/>
        <v>0</v>
      </c>
      <c r="I127" s="25">
        <f t="shared" si="56"/>
        <v>0</v>
      </c>
      <c r="J127" s="24">
        <f t="shared" si="56"/>
        <v>0</v>
      </c>
      <c r="K127" s="25">
        <f t="shared" si="56"/>
        <v>0</v>
      </c>
      <c r="L127" s="24">
        <f t="shared" si="56"/>
        <v>0</v>
      </c>
      <c r="M127" s="25">
        <f t="shared" si="56"/>
        <v>0</v>
      </c>
      <c r="N127" s="24">
        <f t="shared" si="56"/>
        <v>0</v>
      </c>
      <c r="O127" s="25">
        <f t="shared" si="56"/>
        <v>0</v>
      </c>
      <c r="P127" s="24">
        <f t="shared" si="56"/>
        <v>0</v>
      </c>
      <c r="Q127" s="25">
        <f t="shared" si="56"/>
        <v>0</v>
      </c>
      <c r="R127" s="24">
        <f t="shared" si="56"/>
        <v>0</v>
      </c>
      <c r="S127" s="25">
        <f t="shared" si="56"/>
        <v>0</v>
      </c>
      <c r="T127" s="24">
        <f t="shared" si="55"/>
        <v>0</v>
      </c>
      <c r="U127" s="25">
        <f t="shared" si="55"/>
        <v>0</v>
      </c>
      <c r="V127" s="24">
        <f t="shared" si="55"/>
        <v>0</v>
      </c>
      <c r="W127" s="25">
        <f t="shared" si="55"/>
        <v>0</v>
      </c>
      <c r="X127" s="24">
        <f t="shared" si="55"/>
        <v>0</v>
      </c>
      <c r="Y127" s="24">
        <f t="shared" si="40"/>
        <v>0</v>
      </c>
      <c r="Z127" s="24">
        <f t="shared" si="41"/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0</v>
      </c>
      <c r="AI127" s="25">
        <v>0</v>
      </c>
      <c r="AJ127" s="26">
        <v>0</v>
      </c>
      <c r="AK127" s="25">
        <v>0</v>
      </c>
      <c r="AL127" s="24">
        <v>0</v>
      </c>
      <c r="AM127" s="25">
        <v>0</v>
      </c>
      <c r="AN127" s="26">
        <v>0</v>
      </c>
      <c r="AO127" s="25">
        <v>0</v>
      </c>
      <c r="AP127" s="24">
        <v>0</v>
      </c>
      <c r="AQ127" s="24">
        <f t="shared" si="42"/>
        <v>0</v>
      </c>
      <c r="AR127" s="24">
        <f t="shared" si="43"/>
        <v>0</v>
      </c>
      <c r="AS127" s="25">
        <v>0</v>
      </c>
      <c r="AT127" s="24">
        <v>0</v>
      </c>
      <c r="AU127" s="25">
        <v>0</v>
      </c>
      <c r="AV127" s="24">
        <v>0</v>
      </c>
      <c r="AW127" s="25">
        <v>0</v>
      </c>
      <c r="AX127" s="24">
        <v>0</v>
      </c>
      <c r="AY127" s="25">
        <v>0</v>
      </c>
      <c r="AZ127" s="24">
        <v>0</v>
      </c>
      <c r="BA127" s="25">
        <v>0</v>
      </c>
      <c r="BB127" s="26">
        <v>0</v>
      </c>
      <c r="BC127" s="25">
        <v>0</v>
      </c>
      <c r="BD127" s="24">
        <v>0</v>
      </c>
      <c r="BE127" s="25">
        <v>0</v>
      </c>
      <c r="BF127" s="26">
        <v>0</v>
      </c>
      <c r="BG127" s="25">
        <v>0</v>
      </c>
      <c r="BH127" s="24">
        <v>0</v>
      </c>
      <c r="BI127" s="24">
        <f t="shared" si="44"/>
        <v>0</v>
      </c>
      <c r="BJ127" s="24">
        <f t="shared" si="45"/>
        <v>0</v>
      </c>
      <c r="BK127" s="25">
        <v>0</v>
      </c>
      <c r="BL127" s="24">
        <v>0</v>
      </c>
      <c r="BM127" s="25">
        <v>0</v>
      </c>
      <c r="BN127" s="24">
        <v>0</v>
      </c>
      <c r="BO127" s="25">
        <v>0</v>
      </c>
      <c r="BP127" s="24">
        <v>0</v>
      </c>
      <c r="BQ127" s="25">
        <v>0</v>
      </c>
      <c r="BR127" s="24">
        <v>0</v>
      </c>
      <c r="BS127" s="25">
        <v>0</v>
      </c>
      <c r="BT127" s="26">
        <v>0</v>
      </c>
      <c r="BU127" s="25">
        <v>0</v>
      </c>
      <c r="BV127" s="24">
        <v>0</v>
      </c>
      <c r="BW127" s="25">
        <v>0</v>
      </c>
      <c r="BX127" s="26">
        <v>0</v>
      </c>
      <c r="BY127" s="25">
        <v>0</v>
      </c>
      <c r="BZ127" s="24">
        <v>0</v>
      </c>
      <c r="CA127" s="24">
        <f t="shared" si="46"/>
        <v>0</v>
      </c>
      <c r="CB127" s="24">
        <f t="shared" si="47"/>
        <v>0</v>
      </c>
      <c r="CC127" s="25">
        <v>0</v>
      </c>
      <c r="CD127" s="24">
        <v>0</v>
      </c>
      <c r="CE127" s="25">
        <v>0</v>
      </c>
      <c r="CF127" s="24">
        <v>0</v>
      </c>
      <c r="CG127" s="25">
        <v>0</v>
      </c>
      <c r="CH127" s="24">
        <v>0</v>
      </c>
      <c r="CI127" s="25">
        <v>0</v>
      </c>
      <c r="CJ127" s="24">
        <v>0</v>
      </c>
      <c r="CK127" s="25">
        <v>0</v>
      </c>
      <c r="CL127" s="26">
        <v>0</v>
      </c>
      <c r="CM127" s="25">
        <v>0</v>
      </c>
      <c r="CN127" s="24">
        <v>0</v>
      </c>
      <c r="CO127" s="25">
        <v>0</v>
      </c>
      <c r="CP127" s="26">
        <v>0</v>
      </c>
      <c r="CQ127" s="25">
        <v>0</v>
      </c>
      <c r="CR127" s="24">
        <v>0</v>
      </c>
    </row>
    <row r="128" spans="1:96" x14ac:dyDescent="0.25">
      <c r="A128" s="6" t="s">
        <v>285</v>
      </c>
      <c r="B128" s="8" t="s">
        <v>74</v>
      </c>
      <c r="C128" s="28"/>
      <c r="D128" s="29"/>
      <c r="E128" s="30" t="s">
        <v>123</v>
      </c>
      <c r="F128" s="31"/>
      <c r="G128" s="24">
        <f t="shared" si="38"/>
        <v>24625790.300000001</v>
      </c>
      <c r="H128" s="24">
        <f t="shared" si="39"/>
        <v>14314104.83</v>
      </c>
      <c r="I128" s="25">
        <f t="shared" si="56"/>
        <v>6937</v>
      </c>
      <c r="J128" s="24">
        <f t="shared" si="56"/>
        <v>6722355.6100000003</v>
      </c>
      <c r="K128" s="25">
        <f t="shared" si="56"/>
        <v>3183</v>
      </c>
      <c r="L128" s="24">
        <f t="shared" si="56"/>
        <v>1968706.99</v>
      </c>
      <c r="M128" s="25">
        <f t="shared" si="56"/>
        <v>8666</v>
      </c>
      <c r="N128" s="24">
        <f t="shared" si="56"/>
        <v>5623042.2300000004</v>
      </c>
      <c r="O128" s="25">
        <f t="shared" si="56"/>
        <v>189</v>
      </c>
      <c r="P128" s="24">
        <f t="shared" si="56"/>
        <v>1806888.13</v>
      </c>
      <c r="Q128" s="25">
        <f t="shared" si="56"/>
        <v>265</v>
      </c>
      <c r="R128" s="24">
        <f t="shared" si="56"/>
        <v>5749934.4199999999</v>
      </c>
      <c r="S128" s="25">
        <f t="shared" si="56"/>
        <v>0</v>
      </c>
      <c r="T128" s="24">
        <f t="shared" si="55"/>
        <v>0</v>
      </c>
      <c r="U128" s="25">
        <f t="shared" si="55"/>
        <v>0</v>
      </c>
      <c r="V128" s="24">
        <f t="shared" si="55"/>
        <v>0</v>
      </c>
      <c r="W128" s="25">
        <f t="shared" si="55"/>
        <v>1708</v>
      </c>
      <c r="X128" s="24">
        <f t="shared" si="55"/>
        <v>2754862.92</v>
      </c>
      <c r="Y128" s="24">
        <f t="shared" si="40"/>
        <v>10806977.699999999</v>
      </c>
      <c r="Z128" s="24">
        <f t="shared" si="41"/>
        <v>3826261.11</v>
      </c>
      <c r="AA128" s="25">
        <v>2081</v>
      </c>
      <c r="AB128" s="24">
        <v>1701189.04</v>
      </c>
      <c r="AC128" s="25">
        <v>955</v>
      </c>
      <c r="AD128" s="24">
        <v>590612.1</v>
      </c>
      <c r="AE128" s="25">
        <v>2600</v>
      </c>
      <c r="AF128" s="24">
        <v>1534459.97</v>
      </c>
      <c r="AG128" s="25">
        <v>57</v>
      </c>
      <c r="AH128" s="24">
        <v>542066.43999999994</v>
      </c>
      <c r="AI128" s="25">
        <v>265</v>
      </c>
      <c r="AJ128" s="26">
        <v>5749934.4199999999</v>
      </c>
      <c r="AK128" s="25">
        <v>0</v>
      </c>
      <c r="AL128" s="24">
        <v>0</v>
      </c>
      <c r="AM128" s="25">
        <v>0</v>
      </c>
      <c r="AN128" s="26">
        <v>0</v>
      </c>
      <c r="AO128" s="25">
        <v>427</v>
      </c>
      <c r="AP128" s="24">
        <v>688715.73</v>
      </c>
      <c r="AQ128" s="24">
        <f t="shared" si="42"/>
        <v>4380884.67</v>
      </c>
      <c r="AR128" s="24">
        <f t="shared" si="43"/>
        <v>3330791.31</v>
      </c>
      <c r="AS128" s="25">
        <v>1387</v>
      </c>
      <c r="AT128" s="24">
        <v>1659988.77</v>
      </c>
      <c r="AU128" s="25">
        <v>637</v>
      </c>
      <c r="AV128" s="24">
        <v>393741.4</v>
      </c>
      <c r="AW128" s="25">
        <v>1733</v>
      </c>
      <c r="AX128" s="24">
        <v>1277061.1399999999</v>
      </c>
      <c r="AY128" s="25">
        <v>38</v>
      </c>
      <c r="AZ128" s="24">
        <v>361377.63</v>
      </c>
      <c r="BA128" s="25"/>
      <c r="BB128" s="26"/>
      <c r="BC128" s="25">
        <v>0</v>
      </c>
      <c r="BD128" s="24">
        <v>0</v>
      </c>
      <c r="BE128" s="25">
        <v>0</v>
      </c>
      <c r="BF128" s="26">
        <v>0</v>
      </c>
      <c r="BG128" s="25">
        <v>427</v>
      </c>
      <c r="BH128" s="24">
        <v>688715.73</v>
      </c>
      <c r="BI128" s="24">
        <f t="shared" si="44"/>
        <v>4380884.67</v>
      </c>
      <c r="BJ128" s="24">
        <f t="shared" si="45"/>
        <v>3330791.31</v>
      </c>
      <c r="BK128" s="25">
        <v>1387</v>
      </c>
      <c r="BL128" s="24">
        <v>1659988.77</v>
      </c>
      <c r="BM128" s="25">
        <v>637</v>
      </c>
      <c r="BN128" s="24">
        <v>393741.4</v>
      </c>
      <c r="BO128" s="25">
        <v>1733</v>
      </c>
      <c r="BP128" s="24">
        <v>1277061.1399999999</v>
      </c>
      <c r="BQ128" s="25">
        <v>38</v>
      </c>
      <c r="BR128" s="24">
        <v>361377.63</v>
      </c>
      <c r="BS128" s="25"/>
      <c r="BT128" s="26"/>
      <c r="BU128" s="25">
        <v>0</v>
      </c>
      <c r="BV128" s="24">
        <v>0</v>
      </c>
      <c r="BW128" s="25">
        <v>0</v>
      </c>
      <c r="BX128" s="26">
        <v>0</v>
      </c>
      <c r="BY128" s="25">
        <v>427</v>
      </c>
      <c r="BZ128" s="24">
        <v>688715.73</v>
      </c>
      <c r="CA128" s="24">
        <f t="shared" si="46"/>
        <v>5057043.26</v>
      </c>
      <c r="CB128" s="24">
        <f t="shared" si="47"/>
        <v>3826261.1</v>
      </c>
      <c r="CC128" s="25">
        <v>2082</v>
      </c>
      <c r="CD128" s="24">
        <v>1701189.03</v>
      </c>
      <c r="CE128" s="25">
        <v>954</v>
      </c>
      <c r="CF128" s="24">
        <v>590612.09</v>
      </c>
      <c r="CG128" s="25">
        <v>2600</v>
      </c>
      <c r="CH128" s="24">
        <v>1534459.98</v>
      </c>
      <c r="CI128" s="25">
        <v>56</v>
      </c>
      <c r="CJ128" s="24">
        <v>542066.43000000005</v>
      </c>
      <c r="CK128" s="25"/>
      <c r="CL128" s="26"/>
      <c r="CM128" s="25">
        <v>0</v>
      </c>
      <c r="CN128" s="24">
        <v>0</v>
      </c>
      <c r="CO128" s="25">
        <v>0</v>
      </c>
      <c r="CP128" s="26">
        <v>0</v>
      </c>
      <c r="CQ128" s="25">
        <v>427</v>
      </c>
      <c r="CR128" s="24">
        <v>688715.73</v>
      </c>
    </row>
    <row r="129" spans="1:96" x14ac:dyDescent="0.25">
      <c r="A129" s="6"/>
      <c r="B129" s="13" t="s">
        <v>75</v>
      </c>
      <c r="C129" s="28">
        <v>330091</v>
      </c>
      <c r="D129" s="29" t="s">
        <v>124</v>
      </c>
      <c r="E129" s="29" t="s">
        <v>123</v>
      </c>
      <c r="F129" s="31" t="s">
        <v>125</v>
      </c>
      <c r="G129" s="24">
        <f t="shared" si="38"/>
        <v>0</v>
      </c>
      <c r="H129" s="24">
        <f t="shared" si="39"/>
        <v>0</v>
      </c>
      <c r="I129" s="25">
        <f t="shared" si="56"/>
        <v>0</v>
      </c>
      <c r="J129" s="24">
        <f t="shared" si="56"/>
        <v>0</v>
      </c>
      <c r="K129" s="25">
        <f t="shared" si="56"/>
        <v>0</v>
      </c>
      <c r="L129" s="24">
        <f t="shared" si="56"/>
        <v>0</v>
      </c>
      <c r="M129" s="25">
        <f t="shared" si="56"/>
        <v>0</v>
      </c>
      <c r="N129" s="24">
        <f t="shared" si="56"/>
        <v>0</v>
      </c>
      <c r="O129" s="25">
        <f t="shared" si="56"/>
        <v>0</v>
      </c>
      <c r="P129" s="24">
        <f t="shared" si="56"/>
        <v>0</v>
      </c>
      <c r="Q129" s="25">
        <f t="shared" si="56"/>
        <v>0</v>
      </c>
      <c r="R129" s="24">
        <f t="shared" si="56"/>
        <v>0</v>
      </c>
      <c r="S129" s="25">
        <f t="shared" si="56"/>
        <v>0</v>
      </c>
      <c r="T129" s="24">
        <f t="shared" si="55"/>
        <v>0</v>
      </c>
      <c r="U129" s="25">
        <f t="shared" si="55"/>
        <v>0</v>
      </c>
      <c r="V129" s="24">
        <f t="shared" si="55"/>
        <v>0</v>
      </c>
      <c r="W129" s="25">
        <f t="shared" si="55"/>
        <v>0</v>
      </c>
      <c r="X129" s="24">
        <f t="shared" si="55"/>
        <v>0</v>
      </c>
      <c r="Y129" s="24">
        <f t="shared" si="40"/>
        <v>0</v>
      </c>
      <c r="Z129" s="24">
        <f t="shared" si="41"/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6">
        <v>0</v>
      </c>
      <c r="AK129" s="25">
        <v>0</v>
      </c>
      <c r="AL129" s="24">
        <v>0</v>
      </c>
      <c r="AM129" s="25">
        <v>0</v>
      </c>
      <c r="AN129" s="26">
        <v>0</v>
      </c>
      <c r="AO129" s="25">
        <v>0</v>
      </c>
      <c r="AP129" s="24">
        <v>0</v>
      </c>
      <c r="AQ129" s="24">
        <f t="shared" si="42"/>
        <v>0</v>
      </c>
      <c r="AR129" s="24">
        <f t="shared" si="43"/>
        <v>0</v>
      </c>
      <c r="AS129" s="25">
        <v>0</v>
      </c>
      <c r="AT129" s="24">
        <v>0</v>
      </c>
      <c r="AU129" s="25">
        <v>0</v>
      </c>
      <c r="AV129" s="24">
        <v>0</v>
      </c>
      <c r="AW129" s="25">
        <v>0</v>
      </c>
      <c r="AX129" s="24">
        <v>0</v>
      </c>
      <c r="AY129" s="25">
        <v>0</v>
      </c>
      <c r="AZ129" s="24">
        <v>0</v>
      </c>
      <c r="BA129" s="25">
        <v>0</v>
      </c>
      <c r="BB129" s="26">
        <v>0</v>
      </c>
      <c r="BC129" s="25">
        <v>0</v>
      </c>
      <c r="BD129" s="24">
        <v>0</v>
      </c>
      <c r="BE129" s="25">
        <v>0</v>
      </c>
      <c r="BF129" s="26">
        <v>0</v>
      </c>
      <c r="BG129" s="25">
        <v>0</v>
      </c>
      <c r="BH129" s="24">
        <v>0</v>
      </c>
      <c r="BI129" s="24">
        <f t="shared" si="44"/>
        <v>0</v>
      </c>
      <c r="BJ129" s="24">
        <f t="shared" si="45"/>
        <v>0</v>
      </c>
      <c r="BK129" s="25">
        <v>0</v>
      </c>
      <c r="BL129" s="24">
        <v>0</v>
      </c>
      <c r="BM129" s="25">
        <v>0</v>
      </c>
      <c r="BN129" s="24">
        <v>0</v>
      </c>
      <c r="BO129" s="25">
        <v>0</v>
      </c>
      <c r="BP129" s="24">
        <v>0</v>
      </c>
      <c r="BQ129" s="25">
        <v>0</v>
      </c>
      <c r="BR129" s="24">
        <v>0</v>
      </c>
      <c r="BS129" s="25">
        <v>0</v>
      </c>
      <c r="BT129" s="26">
        <v>0</v>
      </c>
      <c r="BU129" s="25">
        <v>0</v>
      </c>
      <c r="BV129" s="24">
        <v>0</v>
      </c>
      <c r="BW129" s="25">
        <v>0</v>
      </c>
      <c r="BX129" s="26">
        <v>0</v>
      </c>
      <c r="BY129" s="25">
        <v>0</v>
      </c>
      <c r="BZ129" s="24">
        <v>0</v>
      </c>
      <c r="CA129" s="24">
        <f t="shared" si="46"/>
        <v>0</v>
      </c>
      <c r="CB129" s="24">
        <f t="shared" si="47"/>
        <v>0</v>
      </c>
      <c r="CC129" s="25">
        <v>0</v>
      </c>
      <c r="CD129" s="24">
        <v>0</v>
      </c>
      <c r="CE129" s="25">
        <v>0</v>
      </c>
      <c r="CF129" s="24">
        <v>0</v>
      </c>
      <c r="CG129" s="25">
        <v>0</v>
      </c>
      <c r="CH129" s="24">
        <v>0</v>
      </c>
      <c r="CI129" s="25">
        <v>0</v>
      </c>
      <c r="CJ129" s="24">
        <v>0</v>
      </c>
      <c r="CK129" s="25">
        <v>0</v>
      </c>
      <c r="CL129" s="26">
        <v>0</v>
      </c>
      <c r="CM129" s="25">
        <v>0</v>
      </c>
      <c r="CN129" s="24">
        <v>0</v>
      </c>
      <c r="CO129" s="25">
        <v>0</v>
      </c>
      <c r="CP129" s="26">
        <v>0</v>
      </c>
      <c r="CQ129" s="25">
        <v>0</v>
      </c>
      <c r="CR129" s="24">
        <v>0</v>
      </c>
    </row>
    <row r="130" spans="1:96" x14ac:dyDescent="0.25">
      <c r="A130" s="15">
        <v>104</v>
      </c>
      <c r="B130" s="8" t="s">
        <v>76</v>
      </c>
      <c r="C130" s="28"/>
      <c r="D130" s="29"/>
      <c r="E130" s="30" t="s">
        <v>123</v>
      </c>
      <c r="F130" s="31"/>
      <c r="G130" s="24">
        <f t="shared" si="38"/>
        <v>32440019.059999999</v>
      </c>
      <c r="H130" s="24">
        <f t="shared" si="39"/>
        <v>21987192.670000002</v>
      </c>
      <c r="I130" s="25">
        <f t="shared" si="56"/>
        <v>12487</v>
      </c>
      <c r="J130" s="24">
        <f t="shared" si="56"/>
        <v>11341789.59</v>
      </c>
      <c r="K130" s="25">
        <f t="shared" si="56"/>
        <v>1085</v>
      </c>
      <c r="L130" s="24">
        <f t="shared" si="56"/>
        <v>661277.49</v>
      </c>
      <c r="M130" s="25">
        <f t="shared" si="56"/>
        <v>6729</v>
      </c>
      <c r="N130" s="24">
        <f t="shared" si="56"/>
        <v>9984125.5899999999</v>
      </c>
      <c r="O130" s="25">
        <f t="shared" si="56"/>
        <v>199</v>
      </c>
      <c r="P130" s="24">
        <f t="shared" si="56"/>
        <v>1819363.08</v>
      </c>
      <c r="Q130" s="25">
        <f t="shared" si="56"/>
        <v>286</v>
      </c>
      <c r="R130" s="24">
        <f t="shared" si="56"/>
        <v>5563438.75</v>
      </c>
      <c r="S130" s="25">
        <f t="shared" si="56"/>
        <v>0</v>
      </c>
      <c r="T130" s="24">
        <f t="shared" si="55"/>
        <v>0</v>
      </c>
      <c r="U130" s="25">
        <f t="shared" si="55"/>
        <v>0</v>
      </c>
      <c r="V130" s="24">
        <f t="shared" si="55"/>
        <v>0</v>
      </c>
      <c r="W130" s="25">
        <f t="shared" si="55"/>
        <v>1261</v>
      </c>
      <c r="X130" s="24">
        <f t="shared" si="55"/>
        <v>3070024.56</v>
      </c>
      <c r="Y130" s="24">
        <f t="shared" si="40"/>
        <v>9167684.0299999993</v>
      </c>
      <c r="Z130" s="24">
        <f t="shared" si="41"/>
        <v>5712594.71</v>
      </c>
      <c r="AA130" s="25">
        <v>3746</v>
      </c>
      <c r="AB130" s="24">
        <v>2876500.65</v>
      </c>
      <c r="AC130" s="25">
        <v>326</v>
      </c>
      <c r="AD130" s="24">
        <v>198383.25</v>
      </c>
      <c r="AE130" s="25">
        <v>2019</v>
      </c>
      <c r="AF130" s="24">
        <v>2637710.81</v>
      </c>
      <c r="AG130" s="25">
        <v>60</v>
      </c>
      <c r="AH130" s="24">
        <v>545808.92000000004</v>
      </c>
      <c r="AI130" s="25">
        <v>106</v>
      </c>
      <c r="AJ130" s="26">
        <v>2141774.2599999998</v>
      </c>
      <c r="AK130" s="25">
        <v>0</v>
      </c>
      <c r="AL130" s="24">
        <v>0</v>
      </c>
      <c r="AM130" s="25">
        <v>0</v>
      </c>
      <c r="AN130" s="26">
        <v>0</v>
      </c>
      <c r="AO130" s="25">
        <v>315</v>
      </c>
      <c r="AP130" s="24">
        <v>767506.14</v>
      </c>
      <c r="AQ130" s="24">
        <f t="shared" si="42"/>
        <v>7552935.2199999997</v>
      </c>
      <c r="AR130" s="24">
        <f t="shared" si="43"/>
        <v>5281001.63</v>
      </c>
      <c r="AS130" s="25">
        <v>2497</v>
      </c>
      <c r="AT130" s="24">
        <v>2794394.14</v>
      </c>
      <c r="AU130" s="25">
        <v>217</v>
      </c>
      <c r="AV130" s="24">
        <v>132255.5</v>
      </c>
      <c r="AW130" s="25">
        <v>1346</v>
      </c>
      <c r="AX130" s="24">
        <v>2354351.9900000002</v>
      </c>
      <c r="AY130" s="25">
        <v>40</v>
      </c>
      <c r="AZ130" s="24">
        <v>363872.62</v>
      </c>
      <c r="BA130" s="25">
        <v>57</v>
      </c>
      <c r="BB130" s="26">
        <v>1140554.83</v>
      </c>
      <c r="BC130" s="25">
        <v>0</v>
      </c>
      <c r="BD130" s="24">
        <v>0</v>
      </c>
      <c r="BE130" s="25">
        <v>0</v>
      </c>
      <c r="BF130" s="26">
        <v>0</v>
      </c>
      <c r="BG130" s="25">
        <v>315</v>
      </c>
      <c r="BH130" s="24">
        <v>767506.14</v>
      </c>
      <c r="BI130" s="24">
        <f t="shared" si="44"/>
        <v>7552935.2199999997</v>
      </c>
      <c r="BJ130" s="24">
        <f t="shared" si="45"/>
        <v>5281001.63</v>
      </c>
      <c r="BK130" s="25">
        <v>2497</v>
      </c>
      <c r="BL130" s="24">
        <v>2794394.14</v>
      </c>
      <c r="BM130" s="25">
        <v>217</v>
      </c>
      <c r="BN130" s="24">
        <v>132255.5</v>
      </c>
      <c r="BO130" s="25">
        <v>1346</v>
      </c>
      <c r="BP130" s="24">
        <v>2354351.9900000002</v>
      </c>
      <c r="BQ130" s="25">
        <v>40</v>
      </c>
      <c r="BR130" s="24">
        <v>363872.62</v>
      </c>
      <c r="BS130" s="25">
        <v>57</v>
      </c>
      <c r="BT130" s="26">
        <v>1140554.83</v>
      </c>
      <c r="BU130" s="25">
        <v>0</v>
      </c>
      <c r="BV130" s="24">
        <v>0</v>
      </c>
      <c r="BW130" s="25">
        <v>0</v>
      </c>
      <c r="BX130" s="26">
        <v>0</v>
      </c>
      <c r="BY130" s="25">
        <v>315</v>
      </c>
      <c r="BZ130" s="24">
        <v>767506.14</v>
      </c>
      <c r="CA130" s="24">
        <f t="shared" si="46"/>
        <v>8166464.5899999999</v>
      </c>
      <c r="CB130" s="24">
        <f t="shared" si="47"/>
        <v>5712594.7000000002</v>
      </c>
      <c r="CC130" s="25">
        <v>3747</v>
      </c>
      <c r="CD130" s="24">
        <v>2876500.66</v>
      </c>
      <c r="CE130" s="25">
        <v>325</v>
      </c>
      <c r="CF130" s="24">
        <v>198383.24</v>
      </c>
      <c r="CG130" s="25">
        <v>2018</v>
      </c>
      <c r="CH130" s="24">
        <v>2637710.7999999998</v>
      </c>
      <c r="CI130" s="25">
        <v>59</v>
      </c>
      <c r="CJ130" s="24">
        <v>545808.92000000004</v>
      </c>
      <c r="CK130" s="25">
        <v>66</v>
      </c>
      <c r="CL130" s="26">
        <v>1140554.83</v>
      </c>
      <c r="CM130" s="25">
        <v>0</v>
      </c>
      <c r="CN130" s="24">
        <v>0</v>
      </c>
      <c r="CO130" s="25">
        <v>0</v>
      </c>
      <c r="CP130" s="26">
        <v>0</v>
      </c>
      <c r="CQ130" s="25">
        <v>316</v>
      </c>
      <c r="CR130" s="24">
        <v>767506.14</v>
      </c>
    </row>
    <row r="131" spans="1:96" x14ac:dyDescent="0.25">
      <c r="A131" s="6"/>
      <c r="B131" s="13" t="s">
        <v>77</v>
      </c>
      <c r="C131" s="28">
        <v>330093</v>
      </c>
      <c r="D131" s="29" t="s">
        <v>142</v>
      </c>
      <c r="E131" s="29" t="s">
        <v>123</v>
      </c>
      <c r="F131" s="31" t="s">
        <v>143</v>
      </c>
      <c r="G131" s="24">
        <f t="shared" si="38"/>
        <v>0</v>
      </c>
      <c r="H131" s="24">
        <f t="shared" si="39"/>
        <v>0</v>
      </c>
      <c r="I131" s="25">
        <f t="shared" si="56"/>
        <v>0</v>
      </c>
      <c r="J131" s="24">
        <f t="shared" si="56"/>
        <v>0</v>
      </c>
      <c r="K131" s="25">
        <f t="shared" si="56"/>
        <v>0</v>
      </c>
      <c r="L131" s="24">
        <f t="shared" si="56"/>
        <v>0</v>
      </c>
      <c r="M131" s="25">
        <f t="shared" si="56"/>
        <v>0</v>
      </c>
      <c r="N131" s="24">
        <f t="shared" si="56"/>
        <v>0</v>
      </c>
      <c r="O131" s="25">
        <f t="shared" si="56"/>
        <v>0</v>
      </c>
      <c r="P131" s="24">
        <f t="shared" si="56"/>
        <v>0</v>
      </c>
      <c r="Q131" s="25">
        <f t="shared" si="56"/>
        <v>0</v>
      </c>
      <c r="R131" s="24">
        <f t="shared" si="56"/>
        <v>0</v>
      </c>
      <c r="S131" s="25">
        <f t="shared" si="56"/>
        <v>0</v>
      </c>
      <c r="T131" s="24">
        <f t="shared" si="55"/>
        <v>0</v>
      </c>
      <c r="U131" s="25">
        <f t="shared" si="55"/>
        <v>0</v>
      </c>
      <c r="V131" s="24">
        <f t="shared" si="55"/>
        <v>0</v>
      </c>
      <c r="W131" s="25">
        <f t="shared" si="55"/>
        <v>0</v>
      </c>
      <c r="X131" s="24">
        <f t="shared" si="55"/>
        <v>0</v>
      </c>
      <c r="Y131" s="24">
        <f t="shared" si="40"/>
        <v>0</v>
      </c>
      <c r="Z131" s="24">
        <f t="shared" si="41"/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0</v>
      </c>
      <c r="AI131" s="25">
        <v>0</v>
      </c>
      <c r="AJ131" s="26">
        <v>0</v>
      </c>
      <c r="AK131" s="25">
        <v>0</v>
      </c>
      <c r="AL131" s="24">
        <v>0</v>
      </c>
      <c r="AM131" s="25">
        <v>0</v>
      </c>
      <c r="AN131" s="26">
        <v>0</v>
      </c>
      <c r="AO131" s="25">
        <v>0</v>
      </c>
      <c r="AP131" s="24">
        <v>0</v>
      </c>
      <c r="AQ131" s="24">
        <f t="shared" si="42"/>
        <v>0</v>
      </c>
      <c r="AR131" s="24">
        <f t="shared" si="43"/>
        <v>0</v>
      </c>
      <c r="AS131" s="25">
        <v>0</v>
      </c>
      <c r="AT131" s="24">
        <v>0</v>
      </c>
      <c r="AU131" s="25">
        <v>0</v>
      </c>
      <c r="AV131" s="24">
        <v>0</v>
      </c>
      <c r="AW131" s="25">
        <v>0</v>
      </c>
      <c r="AX131" s="24">
        <v>0</v>
      </c>
      <c r="AY131" s="25">
        <v>0</v>
      </c>
      <c r="AZ131" s="24">
        <v>0</v>
      </c>
      <c r="BA131" s="25">
        <v>0</v>
      </c>
      <c r="BB131" s="26">
        <v>0</v>
      </c>
      <c r="BC131" s="25">
        <v>0</v>
      </c>
      <c r="BD131" s="24">
        <v>0</v>
      </c>
      <c r="BE131" s="25">
        <v>0</v>
      </c>
      <c r="BF131" s="26">
        <v>0</v>
      </c>
      <c r="BG131" s="25">
        <v>0</v>
      </c>
      <c r="BH131" s="24">
        <v>0</v>
      </c>
      <c r="BI131" s="24">
        <f t="shared" si="44"/>
        <v>0</v>
      </c>
      <c r="BJ131" s="24">
        <f t="shared" si="45"/>
        <v>0</v>
      </c>
      <c r="BK131" s="25">
        <v>0</v>
      </c>
      <c r="BL131" s="24">
        <v>0</v>
      </c>
      <c r="BM131" s="25">
        <v>0</v>
      </c>
      <c r="BN131" s="24">
        <v>0</v>
      </c>
      <c r="BO131" s="25">
        <v>0</v>
      </c>
      <c r="BP131" s="24">
        <v>0</v>
      </c>
      <c r="BQ131" s="25">
        <v>0</v>
      </c>
      <c r="BR131" s="24">
        <v>0</v>
      </c>
      <c r="BS131" s="25">
        <v>0</v>
      </c>
      <c r="BT131" s="26">
        <v>0</v>
      </c>
      <c r="BU131" s="25">
        <v>0</v>
      </c>
      <c r="BV131" s="24">
        <v>0</v>
      </c>
      <c r="BW131" s="25">
        <v>0</v>
      </c>
      <c r="BX131" s="26">
        <v>0</v>
      </c>
      <c r="BY131" s="25">
        <v>0</v>
      </c>
      <c r="BZ131" s="24">
        <v>0</v>
      </c>
      <c r="CA131" s="24">
        <f t="shared" si="46"/>
        <v>0</v>
      </c>
      <c r="CB131" s="24">
        <f t="shared" si="47"/>
        <v>0</v>
      </c>
      <c r="CC131" s="25">
        <v>0</v>
      </c>
      <c r="CD131" s="24">
        <v>0</v>
      </c>
      <c r="CE131" s="25">
        <v>0</v>
      </c>
      <c r="CF131" s="24">
        <v>0</v>
      </c>
      <c r="CG131" s="25">
        <v>0</v>
      </c>
      <c r="CH131" s="24">
        <v>0</v>
      </c>
      <c r="CI131" s="25">
        <v>0</v>
      </c>
      <c r="CJ131" s="24">
        <v>0</v>
      </c>
      <c r="CK131" s="25">
        <v>0</v>
      </c>
      <c r="CL131" s="26">
        <v>0</v>
      </c>
      <c r="CM131" s="25">
        <v>0</v>
      </c>
      <c r="CN131" s="24">
        <v>0</v>
      </c>
      <c r="CO131" s="25">
        <v>0</v>
      </c>
      <c r="CP131" s="26">
        <v>0</v>
      </c>
      <c r="CQ131" s="25">
        <v>0</v>
      </c>
      <c r="CR131" s="24">
        <v>0</v>
      </c>
    </row>
    <row r="132" spans="1:96" x14ac:dyDescent="0.25">
      <c r="A132" s="15">
        <v>105</v>
      </c>
      <c r="B132" s="8" t="s">
        <v>78</v>
      </c>
      <c r="C132" s="28"/>
      <c r="D132" s="29"/>
      <c r="E132" s="30" t="s">
        <v>128</v>
      </c>
      <c r="F132" s="31"/>
      <c r="G132" s="24">
        <f t="shared" si="38"/>
        <v>17298411.52</v>
      </c>
      <c r="H132" s="24">
        <f t="shared" si="39"/>
        <v>9375200.3499999996</v>
      </c>
      <c r="I132" s="25">
        <f t="shared" si="56"/>
        <v>7883</v>
      </c>
      <c r="J132" s="24">
        <f t="shared" si="56"/>
        <v>4895965.96</v>
      </c>
      <c r="K132" s="25">
        <f t="shared" si="56"/>
        <v>1591</v>
      </c>
      <c r="L132" s="24">
        <f t="shared" si="56"/>
        <v>994333.16</v>
      </c>
      <c r="M132" s="25">
        <f t="shared" si="56"/>
        <v>4165</v>
      </c>
      <c r="N132" s="24">
        <f t="shared" si="56"/>
        <v>3484901.23</v>
      </c>
      <c r="O132" s="25">
        <f t="shared" si="56"/>
        <v>66</v>
      </c>
      <c r="P132" s="24">
        <f t="shared" si="56"/>
        <v>710733.69</v>
      </c>
      <c r="Q132" s="25">
        <f t="shared" si="56"/>
        <v>273</v>
      </c>
      <c r="R132" s="24">
        <f t="shared" si="56"/>
        <v>5578473.8399999999</v>
      </c>
      <c r="S132" s="25">
        <f t="shared" si="56"/>
        <v>0</v>
      </c>
      <c r="T132" s="24">
        <f t="shared" si="55"/>
        <v>0</v>
      </c>
      <c r="U132" s="25">
        <f t="shared" si="55"/>
        <v>0</v>
      </c>
      <c r="V132" s="24">
        <f t="shared" si="55"/>
        <v>0</v>
      </c>
      <c r="W132" s="25">
        <f t="shared" si="55"/>
        <v>780</v>
      </c>
      <c r="X132" s="24">
        <f t="shared" si="55"/>
        <v>1634003.64</v>
      </c>
      <c r="Y132" s="24">
        <f t="shared" si="40"/>
        <v>4624198.71</v>
      </c>
      <c r="Z132" s="24">
        <f t="shared" si="41"/>
        <v>2491916.02</v>
      </c>
      <c r="AA132" s="25">
        <v>2365</v>
      </c>
      <c r="AB132" s="24">
        <v>1261571.04</v>
      </c>
      <c r="AC132" s="25">
        <v>477</v>
      </c>
      <c r="AD132" s="24">
        <v>298299.95</v>
      </c>
      <c r="AE132" s="25">
        <v>1250</v>
      </c>
      <c r="AF132" s="24">
        <v>932045.03</v>
      </c>
      <c r="AG132" s="25">
        <v>20</v>
      </c>
      <c r="AH132" s="24">
        <v>213220.11</v>
      </c>
      <c r="AI132" s="25">
        <v>82</v>
      </c>
      <c r="AJ132" s="26">
        <v>1474166.84</v>
      </c>
      <c r="AK132" s="25">
        <v>0</v>
      </c>
      <c r="AL132" s="24">
        <v>0</v>
      </c>
      <c r="AM132" s="25">
        <v>0</v>
      </c>
      <c r="AN132" s="26">
        <v>0</v>
      </c>
      <c r="AO132" s="25">
        <v>195</v>
      </c>
      <c r="AP132" s="24">
        <v>444895.74</v>
      </c>
      <c r="AQ132" s="24">
        <f t="shared" si="42"/>
        <v>3906859.34</v>
      </c>
      <c r="AR132" s="24">
        <f t="shared" si="43"/>
        <v>2195684.16</v>
      </c>
      <c r="AS132" s="25">
        <v>1577</v>
      </c>
      <c r="AT132" s="24">
        <v>1186411.94</v>
      </c>
      <c r="AU132" s="25">
        <v>318</v>
      </c>
      <c r="AV132" s="24">
        <v>198866.63</v>
      </c>
      <c r="AW132" s="25">
        <v>833</v>
      </c>
      <c r="AX132" s="24">
        <v>810405.59</v>
      </c>
      <c r="AY132" s="25">
        <v>13</v>
      </c>
      <c r="AZ132" s="24">
        <v>142146.74</v>
      </c>
      <c r="BA132" s="25">
        <v>55</v>
      </c>
      <c r="BB132" s="26">
        <v>1172659.1399999999</v>
      </c>
      <c r="BC132" s="25">
        <v>0</v>
      </c>
      <c r="BD132" s="24">
        <v>0</v>
      </c>
      <c r="BE132" s="25">
        <v>0</v>
      </c>
      <c r="BF132" s="26">
        <v>0</v>
      </c>
      <c r="BG132" s="25">
        <v>195</v>
      </c>
      <c r="BH132" s="24">
        <v>396369.3</v>
      </c>
      <c r="BI132" s="24">
        <f t="shared" si="44"/>
        <v>3906859.34</v>
      </c>
      <c r="BJ132" s="24">
        <f t="shared" si="45"/>
        <v>2195684.16</v>
      </c>
      <c r="BK132" s="25">
        <v>1577</v>
      </c>
      <c r="BL132" s="24">
        <v>1186411.94</v>
      </c>
      <c r="BM132" s="25">
        <v>318</v>
      </c>
      <c r="BN132" s="24">
        <v>198866.63</v>
      </c>
      <c r="BO132" s="25">
        <v>833</v>
      </c>
      <c r="BP132" s="24">
        <v>810405.59</v>
      </c>
      <c r="BQ132" s="25">
        <v>13</v>
      </c>
      <c r="BR132" s="24">
        <v>142146.74</v>
      </c>
      <c r="BS132" s="25">
        <v>55</v>
      </c>
      <c r="BT132" s="26">
        <v>1172659.1399999999</v>
      </c>
      <c r="BU132" s="25">
        <v>0</v>
      </c>
      <c r="BV132" s="24">
        <v>0</v>
      </c>
      <c r="BW132" s="25">
        <v>0</v>
      </c>
      <c r="BX132" s="26">
        <v>0</v>
      </c>
      <c r="BY132" s="25">
        <v>195</v>
      </c>
      <c r="BZ132" s="24">
        <v>396369.3</v>
      </c>
      <c r="CA132" s="24">
        <f t="shared" si="46"/>
        <v>4860494.13</v>
      </c>
      <c r="CB132" s="24">
        <f t="shared" si="47"/>
        <v>2491916.0099999998</v>
      </c>
      <c r="CC132" s="25">
        <v>2364</v>
      </c>
      <c r="CD132" s="24">
        <v>1261571.04</v>
      </c>
      <c r="CE132" s="25">
        <v>478</v>
      </c>
      <c r="CF132" s="24">
        <v>298299.95</v>
      </c>
      <c r="CG132" s="25">
        <v>1249</v>
      </c>
      <c r="CH132" s="24">
        <v>932045.02</v>
      </c>
      <c r="CI132" s="25">
        <v>20</v>
      </c>
      <c r="CJ132" s="24">
        <v>213220.1</v>
      </c>
      <c r="CK132" s="25">
        <v>81</v>
      </c>
      <c r="CL132" s="26">
        <v>1758988.72</v>
      </c>
      <c r="CM132" s="25">
        <v>0</v>
      </c>
      <c r="CN132" s="24">
        <v>0</v>
      </c>
      <c r="CO132" s="25">
        <v>0</v>
      </c>
      <c r="CP132" s="26">
        <v>0</v>
      </c>
      <c r="CQ132" s="25">
        <v>195</v>
      </c>
      <c r="CR132" s="24">
        <v>396369.3</v>
      </c>
    </row>
    <row r="133" spans="1:96" x14ac:dyDescent="0.25">
      <c r="A133" s="6"/>
      <c r="B133" s="13" t="s">
        <v>286</v>
      </c>
      <c r="C133" s="28">
        <v>330353</v>
      </c>
      <c r="D133" s="29" t="s">
        <v>137</v>
      </c>
      <c r="E133" s="29" t="s">
        <v>128</v>
      </c>
      <c r="F133" s="31" t="s">
        <v>138</v>
      </c>
      <c r="G133" s="24">
        <f t="shared" si="38"/>
        <v>0</v>
      </c>
      <c r="H133" s="24">
        <f t="shared" si="39"/>
        <v>0</v>
      </c>
      <c r="I133" s="25">
        <f t="shared" si="56"/>
        <v>0</v>
      </c>
      <c r="J133" s="24">
        <f t="shared" si="56"/>
        <v>0</v>
      </c>
      <c r="K133" s="25">
        <f t="shared" si="56"/>
        <v>0</v>
      </c>
      <c r="L133" s="24">
        <f t="shared" si="56"/>
        <v>0</v>
      </c>
      <c r="M133" s="25">
        <f t="shared" si="56"/>
        <v>0</v>
      </c>
      <c r="N133" s="24">
        <f t="shared" si="56"/>
        <v>0</v>
      </c>
      <c r="O133" s="25">
        <f t="shared" si="56"/>
        <v>0</v>
      </c>
      <c r="P133" s="24">
        <f t="shared" si="56"/>
        <v>0</v>
      </c>
      <c r="Q133" s="25">
        <f t="shared" si="56"/>
        <v>0</v>
      </c>
      <c r="R133" s="24">
        <f t="shared" si="56"/>
        <v>0</v>
      </c>
      <c r="S133" s="25">
        <f t="shared" si="56"/>
        <v>0</v>
      </c>
      <c r="T133" s="24">
        <f t="shared" si="55"/>
        <v>0</v>
      </c>
      <c r="U133" s="25">
        <f t="shared" si="55"/>
        <v>0</v>
      </c>
      <c r="V133" s="24">
        <f t="shared" si="55"/>
        <v>0</v>
      </c>
      <c r="W133" s="25">
        <f t="shared" si="55"/>
        <v>0</v>
      </c>
      <c r="X133" s="24">
        <f t="shared" si="55"/>
        <v>0</v>
      </c>
      <c r="Y133" s="24">
        <f t="shared" si="40"/>
        <v>0</v>
      </c>
      <c r="Z133" s="24">
        <f t="shared" si="41"/>
        <v>0</v>
      </c>
      <c r="AA133" s="25">
        <v>0</v>
      </c>
      <c r="AB133" s="24">
        <v>0</v>
      </c>
      <c r="AC133" s="25">
        <v>0</v>
      </c>
      <c r="AD133" s="24">
        <v>0</v>
      </c>
      <c r="AE133" s="25">
        <v>0</v>
      </c>
      <c r="AF133" s="24">
        <v>0</v>
      </c>
      <c r="AG133" s="25">
        <v>0</v>
      </c>
      <c r="AH133" s="24">
        <v>0</v>
      </c>
      <c r="AI133" s="25">
        <v>0</v>
      </c>
      <c r="AJ133" s="26">
        <v>0</v>
      </c>
      <c r="AK133" s="25">
        <v>0</v>
      </c>
      <c r="AL133" s="24">
        <v>0</v>
      </c>
      <c r="AM133" s="25">
        <v>0</v>
      </c>
      <c r="AN133" s="26">
        <v>0</v>
      </c>
      <c r="AO133" s="25">
        <v>0</v>
      </c>
      <c r="AP133" s="24">
        <v>0</v>
      </c>
      <c r="AQ133" s="24">
        <f t="shared" si="42"/>
        <v>0</v>
      </c>
      <c r="AR133" s="24">
        <f t="shared" si="43"/>
        <v>0</v>
      </c>
      <c r="AS133" s="25">
        <v>0</v>
      </c>
      <c r="AT133" s="24">
        <v>0</v>
      </c>
      <c r="AU133" s="25">
        <v>0</v>
      </c>
      <c r="AV133" s="24">
        <v>0</v>
      </c>
      <c r="AW133" s="25">
        <v>0</v>
      </c>
      <c r="AX133" s="24">
        <v>0</v>
      </c>
      <c r="AY133" s="25">
        <v>0</v>
      </c>
      <c r="AZ133" s="24">
        <v>0</v>
      </c>
      <c r="BA133" s="25">
        <v>0</v>
      </c>
      <c r="BB133" s="26">
        <v>0</v>
      </c>
      <c r="BC133" s="25">
        <v>0</v>
      </c>
      <c r="BD133" s="24">
        <v>0</v>
      </c>
      <c r="BE133" s="25">
        <v>0</v>
      </c>
      <c r="BF133" s="26">
        <v>0</v>
      </c>
      <c r="BG133" s="25">
        <v>0</v>
      </c>
      <c r="BH133" s="24">
        <v>0</v>
      </c>
      <c r="BI133" s="24">
        <f t="shared" si="44"/>
        <v>0</v>
      </c>
      <c r="BJ133" s="24">
        <f t="shared" si="45"/>
        <v>0</v>
      </c>
      <c r="BK133" s="25">
        <v>0</v>
      </c>
      <c r="BL133" s="24">
        <v>0</v>
      </c>
      <c r="BM133" s="25">
        <v>0</v>
      </c>
      <c r="BN133" s="24">
        <v>0</v>
      </c>
      <c r="BO133" s="25">
        <v>0</v>
      </c>
      <c r="BP133" s="24">
        <v>0</v>
      </c>
      <c r="BQ133" s="25">
        <v>0</v>
      </c>
      <c r="BR133" s="24">
        <v>0</v>
      </c>
      <c r="BS133" s="25">
        <v>0</v>
      </c>
      <c r="BT133" s="26">
        <v>0</v>
      </c>
      <c r="BU133" s="25">
        <v>0</v>
      </c>
      <c r="BV133" s="24">
        <v>0</v>
      </c>
      <c r="BW133" s="25">
        <v>0</v>
      </c>
      <c r="BX133" s="26">
        <v>0</v>
      </c>
      <c r="BY133" s="25">
        <v>0</v>
      </c>
      <c r="BZ133" s="24">
        <v>0</v>
      </c>
      <c r="CA133" s="24">
        <f t="shared" si="46"/>
        <v>0</v>
      </c>
      <c r="CB133" s="24">
        <f t="shared" si="47"/>
        <v>0</v>
      </c>
      <c r="CC133" s="25">
        <v>0</v>
      </c>
      <c r="CD133" s="24">
        <v>0</v>
      </c>
      <c r="CE133" s="25">
        <v>0</v>
      </c>
      <c r="CF133" s="24">
        <v>0</v>
      </c>
      <c r="CG133" s="25">
        <v>0</v>
      </c>
      <c r="CH133" s="24">
        <v>0</v>
      </c>
      <c r="CI133" s="25">
        <v>0</v>
      </c>
      <c r="CJ133" s="24">
        <v>0</v>
      </c>
      <c r="CK133" s="25">
        <v>0</v>
      </c>
      <c r="CL133" s="26">
        <v>0</v>
      </c>
      <c r="CM133" s="25">
        <v>0</v>
      </c>
      <c r="CN133" s="24">
        <v>0</v>
      </c>
      <c r="CO133" s="25">
        <v>0</v>
      </c>
      <c r="CP133" s="26">
        <v>0</v>
      </c>
      <c r="CQ133" s="25">
        <v>0</v>
      </c>
      <c r="CR133" s="24">
        <v>0</v>
      </c>
    </row>
    <row r="134" spans="1:96" ht="26.25" x14ac:dyDescent="0.25">
      <c r="A134" s="15">
        <v>106</v>
      </c>
      <c r="B134" s="8" t="s">
        <v>287</v>
      </c>
      <c r="C134" s="28"/>
      <c r="D134" s="29"/>
      <c r="E134" s="93" t="s">
        <v>128</v>
      </c>
      <c r="F134" s="31"/>
      <c r="G134" s="24">
        <f>H134+P134+R134+X134</f>
        <v>739118</v>
      </c>
      <c r="H134" s="24">
        <f>J134+L134+N134</f>
        <v>739118</v>
      </c>
      <c r="I134" s="25">
        <f t="shared" ref="I134:X134" si="57">AA134+AS134+BK134+CC134</f>
        <v>0</v>
      </c>
      <c r="J134" s="24">
        <f t="shared" si="57"/>
        <v>0</v>
      </c>
      <c r="K134" s="25">
        <f t="shared" si="57"/>
        <v>0</v>
      </c>
      <c r="L134" s="24">
        <f t="shared" si="57"/>
        <v>0</v>
      </c>
      <c r="M134" s="25">
        <f t="shared" si="57"/>
        <v>0</v>
      </c>
      <c r="N134" s="24">
        <f t="shared" si="57"/>
        <v>739118</v>
      </c>
      <c r="O134" s="25">
        <f t="shared" si="57"/>
        <v>0</v>
      </c>
      <c r="P134" s="24">
        <f t="shared" si="57"/>
        <v>0</v>
      </c>
      <c r="Q134" s="25">
        <f t="shared" si="57"/>
        <v>0</v>
      </c>
      <c r="R134" s="24">
        <f t="shared" si="57"/>
        <v>0</v>
      </c>
      <c r="S134" s="25">
        <f t="shared" si="57"/>
        <v>0</v>
      </c>
      <c r="T134" s="24">
        <f t="shared" si="57"/>
        <v>0</v>
      </c>
      <c r="U134" s="25">
        <f t="shared" si="57"/>
        <v>0</v>
      </c>
      <c r="V134" s="24">
        <f t="shared" si="57"/>
        <v>0</v>
      </c>
      <c r="W134" s="25">
        <f t="shared" si="57"/>
        <v>0</v>
      </c>
      <c r="X134" s="24">
        <f t="shared" si="57"/>
        <v>0</v>
      </c>
      <c r="Y134" s="24">
        <f>Z134+AH134+AJ134+AP134</f>
        <v>739118</v>
      </c>
      <c r="Z134" s="24">
        <f>AB134+AD134+AF134</f>
        <v>739118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f>762118-23000</f>
        <v>739118</v>
      </c>
      <c r="AG134" s="25">
        <v>0</v>
      </c>
      <c r="AH134" s="24">
        <v>0</v>
      </c>
      <c r="AI134" s="25">
        <v>0</v>
      </c>
      <c r="AJ134" s="26">
        <v>0</v>
      </c>
      <c r="AK134" s="25">
        <v>0</v>
      </c>
      <c r="AL134" s="24">
        <v>0</v>
      </c>
      <c r="AM134" s="25">
        <v>0</v>
      </c>
      <c r="AN134" s="26">
        <v>0</v>
      </c>
      <c r="AO134" s="25">
        <v>0</v>
      </c>
      <c r="AP134" s="24">
        <v>0</v>
      </c>
      <c r="AQ134" s="24"/>
      <c r="AR134" s="24"/>
      <c r="AS134" s="25"/>
      <c r="AT134" s="24"/>
      <c r="AU134" s="25"/>
      <c r="AV134" s="24"/>
      <c r="AW134" s="25"/>
      <c r="AX134" s="24"/>
      <c r="AY134" s="25"/>
      <c r="AZ134" s="24"/>
      <c r="BA134" s="25"/>
      <c r="BB134" s="26"/>
      <c r="BC134" s="25"/>
      <c r="BD134" s="24"/>
      <c r="BE134" s="25"/>
      <c r="BF134" s="26"/>
      <c r="BG134" s="25"/>
      <c r="BH134" s="24"/>
      <c r="BI134" s="24"/>
      <c r="BJ134" s="24"/>
      <c r="BK134" s="25"/>
      <c r="BL134" s="24"/>
      <c r="BM134" s="25"/>
      <c r="BN134" s="24"/>
      <c r="BO134" s="25"/>
      <c r="BP134" s="24"/>
      <c r="BQ134" s="25"/>
      <c r="BR134" s="24"/>
      <c r="BS134" s="25"/>
      <c r="BT134" s="26"/>
      <c r="BU134" s="25"/>
      <c r="BV134" s="24"/>
      <c r="BW134" s="25"/>
      <c r="BX134" s="26"/>
      <c r="BY134" s="25"/>
      <c r="BZ134" s="24"/>
      <c r="CA134" s="24"/>
      <c r="CB134" s="24"/>
      <c r="CC134" s="25"/>
      <c r="CD134" s="24"/>
      <c r="CE134" s="25"/>
      <c r="CF134" s="24"/>
      <c r="CG134" s="25"/>
      <c r="CH134" s="24"/>
      <c r="CI134" s="25"/>
      <c r="CJ134" s="24"/>
      <c r="CK134" s="25"/>
      <c r="CL134" s="26"/>
      <c r="CM134" s="25"/>
      <c r="CN134" s="24"/>
      <c r="CO134" s="25"/>
      <c r="CP134" s="26"/>
      <c r="CQ134" s="25"/>
      <c r="CR134" s="24"/>
    </row>
    <row r="135" spans="1:96" x14ac:dyDescent="0.25">
      <c r="A135" s="15">
        <v>107</v>
      </c>
      <c r="B135" s="8" t="s">
        <v>288</v>
      </c>
      <c r="C135" s="28">
        <v>330363</v>
      </c>
      <c r="D135" s="29" t="s">
        <v>142</v>
      </c>
      <c r="E135" s="29" t="s">
        <v>128</v>
      </c>
      <c r="F135" s="31" t="s">
        <v>143</v>
      </c>
      <c r="G135" s="24">
        <f t="shared" si="38"/>
        <v>0</v>
      </c>
      <c r="H135" s="24">
        <f t="shared" si="39"/>
        <v>0</v>
      </c>
      <c r="I135" s="25">
        <f t="shared" si="56"/>
        <v>0</v>
      </c>
      <c r="J135" s="24">
        <f t="shared" si="56"/>
        <v>0</v>
      </c>
      <c r="K135" s="25">
        <f t="shared" si="56"/>
        <v>0</v>
      </c>
      <c r="L135" s="24">
        <f t="shared" si="56"/>
        <v>0</v>
      </c>
      <c r="M135" s="25">
        <f t="shared" si="56"/>
        <v>0</v>
      </c>
      <c r="N135" s="24">
        <f t="shared" si="56"/>
        <v>0</v>
      </c>
      <c r="O135" s="25">
        <f t="shared" si="56"/>
        <v>0</v>
      </c>
      <c r="P135" s="24">
        <f t="shared" si="56"/>
        <v>0</v>
      </c>
      <c r="Q135" s="25">
        <f t="shared" si="56"/>
        <v>0</v>
      </c>
      <c r="R135" s="24">
        <f t="shared" si="56"/>
        <v>0</v>
      </c>
      <c r="S135" s="25">
        <f t="shared" si="56"/>
        <v>0</v>
      </c>
      <c r="T135" s="24">
        <f t="shared" si="55"/>
        <v>0</v>
      </c>
      <c r="U135" s="25">
        <f t="shared" si="55"/>
        <v>0</v>
      </c>
      <c r="V135" s="24">
        <f t="shared" si="55"/>
        <v>0</v>
      </c>
      <c r="W135" s="25">
        <f t="shared" si="55"/>
        <v>0</v>
      </c>
      <c r="X135" s="24">
        <f t="shared" si="55"/>
        <v>0</v>
      </c>
      <c r="Y135" s="24">
        <f t="shared" si="40"/>
        <v>0</v>
      </c>
      <c r="Z135" s="24">
        <f t="shared" si="41"/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6">
        <v>0</v>
      </c>
      <c r="AK135" s="25">
        <v>0</v>
      </c>
      <c r="AL135" s="24">
        <v>0</v>
      </c>
      <c r="AM135" s="25">
        <v>0</v>
      </c>
      <c r="AN135" s="26">
        <v>0</v>
      </c>
      <c r="AO135" s="25">
        <v>0</v>
      </c>
      <c r="AP135" s="24">
        <v>0</v>
      </c>
      <c r="AQ135" s="24">
        <f t="shared" si="42"/>
        <v>0</v>
      </c>
      <c r="AR135" s="24">
        <f t="shared" si="43"/>
        <v>0</v>
      </c>
      <c r="AS135" s="25">
        <v>0</v>
      </c>
      <c r="AT135" s="24">
        <v>0</v>
      </c>
      <c r="AU135" s="25">
        <v>0</v>
      </c>
      <c r="AV135" s="24">
        <v>0</v>
      </c>
      <c r="AW135" s="25">
        <v>0</v>
      </c>
      <c r="AX135" s="24">
        <v>0</v>
      </c>
      <c r="AY135" s="25">
        <v>0</v>
      </c>
      <c r="AZ135" s="24">
        <v>0</v>
      </c>
      <c r="BA135" s="25">
        <v>0</v>
      </c>
      <c r="BB135" s="26">
        <v>0</v>
      </c>
      <c r="BC135" s="25">
        <v>0</v>
      </c>
      <c r="BD135" s="24">
        <v>0</v>
      </c>
      <c r="BE135" s="25">
        <v>0</v>
      </c>
      <c r="BF135" s="26">
        <v>0</v>
      </c>
      <c r="BG135" s="25">
        <v>0</v>
      </c>
      <c r="BH135" s="24">
        <v>0</v>
      </c>
      <c r="BI135" s="24">
        <f t="shared" si="44"/>
        <v>0</v>
      </c>
      <c r="BJ135" s="24">
        <f t="shared" si="45"/>
        <v>0</v>
      </c>
      <c r="BK135" s="25">
        <v>0</v>
      </c>
      <c r="BL135" s="24">
        <v>0</v>
      </c>
      <c r="BM135" s="25">
        <v>0</v>
      </c>
      <c r="BN135" s="24">
        <v>0</v>
      </c>
      <c r="BO135" s="25">
        <v>0</v>
      </c>
      <c r="BP135" s="24">
        <v>0</v>
      </c>
      <c r="BQ135" s="25">
        <v>0</v>
      </c>
      <c r="BR135" s="24">
        <v>0</v>
      </c>
      <c r="BS135" s="25">
        <v>0</v>
      </c>
      <c r="BT135" s="26">
        <v>0</v>
      </c>
      <c r="BU135" s="25">
        <v>0</v>
      </c>
      <c r="BV135" s="24">
        <v>0</v>
      </c>
      <c r="BW135" s="25">
        <v>0</v>
      </c>
      <c r="BX135" s="26">
        <v>0</v>
      </c>
      <c r="BY135" s="25">
        <v>0</v>
      </c>
      <c r="BZ135" s="24">
        <v>0</v>
      </c>
      <c r="CA135" s="24">
        <f t="shared" si="46"/>
        <v>0</v>
      </c>
      <c r="CB135" s="24">
        <f t="shared" si="47"/>
        <v>0</v>
      </c>
      <c r="CC135" s="25">
        <v>0</v>
      </c>
      <c r="CD135" s="24">
        <v>0</v>
      </c>
      <c r="CE135" s="25">
        <v>0</v>
      </c>
      <c r="CF135" s="24">
        <v>0</v>
      </c>
      <c r="CG135" s="25">
        <v>0</v>
      </c>
      <c r="CH135" s="24">
        <v>0</v>
      </c>
      <c r="CI135" s="25">
        <v>0</v>
      </c>
      <c r="CJ135" s="24">
        <v>0</v>
      </c>
      <c r="CK135" s="25">
        <v>0</v>
      </c>
      <c r="CL135" s="26">
        <v>0</v>
      </c>
      <c r="CM135" s="25">
        <v>0</v>
      </c>
      <c r="CN135" s="24">
        <v>0</v>
      </c>
      <c r="CO135" s="25">
        <v>0</v>
      </c>
      <c r="CP135" s="26">
        <v>0</v>
      </c>
      <c r="CQ135" s="25">
        <v>0</v>
      </c>
      <c r="CR135" s="24">
        <v>0</v>
      </c>
    </row>
    <row r="136" spans="1:96" x14ac:dyDescent="0.25">
      <c r="A136" s="6"/>
      <c r="B136" s="13" t="s">
        <v>289</v>
      </c>
      <c r="C136" s="28">
        <v>330422</v>
      </c>
      <c r="D136" s="29" t="s">
        <v>146</v>
      </c>
      <c r="E136" s="29" t="s">
        <v>129</v>
      </c>
      <c r="F136" s="31" t="s">
        <v>143</v>
      </c>
      <c r="G136" s="24">
        <f t="shared" si="38"/>
        <v>0</v>
      </c>
      <c r="H136" s="24">
        <f t="shared" si="39"/>
        <v>0</v>
      </c>
      <c r="I136" s="25">
        <f t="shared" si="56"/>
        <v>0</v>
      </c>
      <c r="J136" s="24">
        <f t="shared" si="56"/>
        <v>0</v>
      </c>
      <c r="K136" s="25">
        <f t="shared" si="56"/>
        <v>0</v>
      </c>
      <c r="L136" s="24">
        <f t="shared" si="56"/>
        <v>0</v>
      </c>
      <c r="M136" s="25">
        <f t="shared" si="56"/>
        <v>0</v>
      </c>
      <c r="N136" s="24">
        <f t="shared" si="56"/>
        <v>0</v>
      </c>
      <c r="O136" s="25">
        <f t="shared" si="56"/>
        <v>0</v>
      </c>
      <c r="P136" s="24">
        <f t="shared" si="56"/>
        <v>0</v>
      </c>
      <c r="Q136" s="25">
        <f t="shared" si="56"/>
        <v>0</v>
      </c>
      <c r="R136" s="24">
        <f t="shared" si="56"/>
        <v>0</v>
      </c>
      <c r="S136" s="25">
        <f t="shared" si="56"/>
        <v>0</v>
      </c>
      <c r="T136" s="24">
        <f t="shared" si="55"/>
        <v>0</v>
      </c>
      <c r="U136" s="25">
        <f t="shared" si="55"/>
        <v>0</v>
      </c>
      <c r="V136" s="24">
        <f t="shared" si="55"/>
        <v>0</v>
      </c>
      <c r="W136" s="25">
        <f t="shared" si="55"/>
        <v>0</v>
      </c>
      <c r="X136" s="24">
        <f t="shared" si="55"/>
        <v>0</v>
      </c>
      <c r="Y136" s="24">
        <f t="shared" si="40"/>
        <v>0</v>
      </c>
      <c r="Z136" s="24">
        <f t="shared" si="41"/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6">
        <v>0</v>
      </c>
      <c r="AK136" s="25">
        <v>0</v>
      </c>
      <c r="AL136" s="24">
        <v>0</v>
      </c>
      <c r="AM136" s="25">
        <v>0</v>
      </c>
      <c r="AN136" s="26">
        <v>0</v>
      </c>
      <c r="AO136" s="25">
        <v>0</v>
      </c>
      <c r="AP136" s="24">
        <v>0</v>
      </c>
      <c r="AQ136" s="24">
        <f t="shared" si="42"/>
        <v>0</v>
      </c>
      <c r="AR136" s="24">
        <f t="shared" si="43"/>
        <v>0</v>
      </c>
      <c r="AS136" s="25">
        <v>0</v>
      </c>
      <c r="AT136" s="24">
        <v>0</v>
      </c>
      <c r="AU136" s="25">
        <v>0</v>
      </c>
      <c r="AV136" s="24">
        <v>0</v>
      </c>
      <c r="AW136" s="25">
        <v>0</v>
      </c>
      <c r="AX136" s="24">
        <v>0</v>
      </c>
      <c r="AY136" s="25">
        <v>0</v>
      </c>
      <c r="AZ136" s="24">
        <v>0</v>
      </c>
      <c r="BA136" s="25">
        <v>0</v>
      </c>
      <c r="BB136" s="26">
        <v>0</v>
      </c>
      <c r="BC136" s="25">
        <v>0</v>
      </c>
      <c r="BD136" s="24">
        <v>0</v>
      </c>
      <c r="BE136" s="25">
        <v>0</v>
      </c>
      <c r="BF136" s="26">
        <v>0</v>
      </c>
      <c r="BG136" s="25">
        <v>0</v>
      </c>
      <c r="BH136" s="24">
        <v>0</v>
      </c>
      <c r="BI136" s="24">
        <f t="shared" si="44"/>
        <v>0</v>
      </c>
      <c r="BJ136" s="24">
        <f t="shared" si="45"/>
        <v>0</v>
      </c>
      <c r="BK136" s="25">
        <v>0</v>
      </c>
      <c r="BL136" s="24">
        <v>0</v>
      </c>
      <c r="BM136" s="25">
        <v>0</v>
      </c>
      <c r="BN136" s="24">
        <v>0</v>
      </c>
      <c r="BO136" s="25">
        <v>0</v>
      </c>
      <c r="BP136" s="24">
        <v>0</v>
      </c>
      <c r="BQ136" s="25">
        <v>0</v>
      </c>
      <c r="BR136" s="24">
        <v>0</v>
      </c>
      <c r="BS136" s="25">
        <v>0</v>
      </c>
      <c r="BT136" s="26">
        <v>0</v>
      </c>
      <c r="BU136" s="25">
        <v>0</v>
      </c>
      <c r="BV136" s="24">
        <v>0</v>
      </c>
      <c r="BW136" s="25">
        <v>0</v>
      </c>
      <c r="BX136" s="26">
        <v>0</v>
      </c>
      <c r="BY136" s="25">
        <v>0</v>
      </c>
      <c r="BZ136" s="24">
        <v>0</v>
      </c>
      <c r="CA136" s="24">
        <f t="shared" si="46"/>
        <v>0</v>
      </c>
      <c r="CB136" s="24">
        <f t="shared" si="47"/>
        <v>0</v>
      </c>
      <c r="CC136" s="25">
        <v>0</v>
      </c>
      <c r="CD136" s="24">
        <v>0</v>
      </c>
      <c r="CE136" s="25">
        <v>0</v>
      </c>
      <c r="CF136" s="24">
        <v>0</v>
      </c>
      <c r="CG136" s="25">
        <v>0</v>
      </c>
      <c r="CH136" s="24">
        <v>0</v>
      </c>
      <c r="CI136" s="25">
        <v>0</v>
      </c>
      <c r="CJ136" s="24">
        <v>0</v>
      </c>
      <c r="CK136" s="25">
        <v>0</v>
      </c>
      <c r="CL136" s="26">
        <v>0</v>
      </c>
      <c r="CM136" s="25">
        <v>0</v>
      </c>
      <c r="CN136" s="24">
        <v>0</v>
      </c>
      <c r="CO136" s="25">
        <v>0</v>
      </c>
      <c r="CP136" s="26">
        <v>0</v>
      </c>
      <c r="CQ136" s="25">
        <v>0</v>
      </c>
      <c r="CR136" s="24">
        <v>0</v>
      </c>
    </row>
    <row r="137" spans="1:96" x14ac:dyDescent="0.25">
      <c r="A137" s="15">
        <v>108</v>
      </c>
      <c r="B137" s="8" t="s">
        <v>115</v>
      </c>
      <c r="C137" s="28"/>
      <c r="D137" s="29"/>
      <c r="E137" s="30"/>
      <c r="F137" s="31"/>
      <c r="G137" s="24">
        <f t="shared" si="38"/>
        <v>3541063.83</v>
      </c>
      <c r="H137" s="24">
        <f t="shared" si="39"/>
        <v>2902354.71</v>
      </c>
      <c r="I137" s="25">
        <f t="shared" si="56"/>
        <v>4534</v>
      </c>
      <c r="J137" s="24">
        <f t="shared" si="56"/>
        <v>1365657.33</v>
      </c>
      <c r="K137" s="25">
        <f t="shared" si="56"/>
        <v>145</v>
      </c>
      <c r="L137" s="24">
        <f t="shared" si="56"/>
        <v>94357.42</v>
      </c>
      <c r="M137" s="25">
        <f t="shared" si="56"/>
        <v>2297</v>
      </c>
      <c r="N137" s="24">
        <f t="shared" si="56"/>
        <v>1442339.96</v>
      </c>
      <c r="O137" s="25">
        <f t="shared" si="56"/>
        <v>0</v>
      </c>
      <c r="P137" s="24">
        <f t="shared" si="56"/>
        <v>0</v>
      </c>
      <c r="Q137" s="25">
        <f t="shared" si="56"/>
        <v>0</v>
      </c>
      <c r="R137" s="24">
        <f t="shared" si="56"/>
        <v>0</v>
      </c>
      <c r="S137" s="25">
        <f t="shared" si="56"/>
        <v>0</v>
      </c>
      <c r="T137" s="24">
        <f t="shared" si="55"/>
        <v>0</v>
      </c>
      <c r="U137" s="25">
        <f t="shared" si="55"/>
        <v>0</v>
      </c>
      <c r="V137" s="24">
        <f t="shared" si="55"/>
        <v>0</v>
      </c>
      <c r="W137" s="25">
        <f t="shared" si="55"/>
        <v>590</v>
      </c>
      <c r="X137" s="24">
        <f t="shared" si="55"/>
        <v>638709.12</v>
      </c>
      <c r="Y137" s="24">
        <f t="shared" si="40"/>
        <v>920858.04</v>
      </c>
      <c r="Z137" s="24">
        <f t="shared" si="41"/>
        <v>761180.76</v>
      </c>
      <c r="AA137" s="25">
        <v>1360</v>
      </c>
      <c r="AB137" s="24">
        <v>353839.11</v>
      </c>
      <c r="AC137" s="25">
        <v>44</v>
      </c>
      <c r="AD137" s="24">
        <v>28307.23</v>
      </c>
      <c r="AE137" s="25">
        <v>689</v>
      </c>
      <c r="AF137" s="24">
        <v>379034.42</v>
      </c>
      <c r="AG137" s="25">
        <v>0</v>
      </c>
      <c r="AH137" s="24">
        <v>0</v>
      </c>
      <c r="AI137" s="25">
        <v>0</v>
      </c>
      <c r="AJ137" s="26">
        <v>0</v>
      </c>
      <c r="AK137" s="25">
        <v>0</v>
      </c>
      <c r="AL137" s="24">
        <v>0</v>
      </c>
      <c r="AM137" s="25">
        <v>0</v>
      </c>
      <c r="AN137" s="26">
        <v>0</v>
      </c>
      <c r="AO137" s="25">
        <v>148</v>
      </c>
      <c r="AP137" s="24">
        <v>159677.28</v>
      </c>
      <c r="AQ137" s="24">
        <f t="shared" si="42"/>
        <v>849673.87</v>
      </c>
      <c r="AR137" s="24">
        <f t="shared" si="43"/>
        <v>689996.59</v>
      </c>
      <c r="AS137" s="25">
        <v>907</v>
      </c>
      <c r="AT137" s="24">
        <v>328989.55</v>
      </c>
      <c r="AU137" s="25">
        <v>29</v>
      </c>
      <c r="AV137" s="24">
        <v>18871.48</v>
      </c>
      <c r="AW137" s="25">
        <v>459</v>
      </c>
      <c r="AX137" s="24">
        <v>342135.56</v>
      </c>
      <c r="AY137" s="25">
        <v>0</v>
      </c>
      <c r="AZ137" s="24">
        <v>0</v>
      </c>
      <c r="BA137" s="25">
        <v>0</v>
      </c>
      <c r="BB137" s="26">
        <v>0</v>
      </c>
      <c r="BC137" s="25">
        <v>0</v>
      </c>
      <c r="BD137" s="24">
        <v>0</v>
      </c>
      <c r="BE137" s="25">
        <v>0</v>
      </c>
      <c r="BF137" s="26">
        <v>0</v>
      </c>
      <c r="BG137" s="25">
        <v>148</v>
      </c>
      <c r="BH137" s="24">
        <v>159677.28</v>
      </c>
      <c r="BI137" s="24">
        <f t="shared" si="44"/>
        <v>849673.87</v>
      </c>
      <c r="BJ137" s="24">
        <f t="shared" si="45"/>
        <v>689996.59</v>
      </c>
      <c r="BK137" s="25">
        <v>907</v>
      </c>
      <c r="BL137" s="24">
        <v>328989.55</v>
      </c>
      <c r="BM137" s="25">
        <v>29</v>
      </c>
      <c r="BN137" s="24">
        <v>18871.48</v>
      </c>
      <c r="BO137" s="25">
        <v>459</v>
      </c>
      <c r="BP137" s="24">
        <v>342135.56</v>
      </c>
      <c r="BQ137" s="25">
        <v>0</v>
      </c>
      <c r="BR137" s="24">
        <v>0</v>
      </c>
      <c r="BS137" s="25">
        <v>0</v>
      </c>
      <c r="BT137" s="26">
        <v>0</v>
      </c>
      <c r="BU137" s="25">
        <v>0</v>
      </c>
      <c r="BV137" s="24">
        <v>0</v>
      </c>
      <c r="BW137" s="25">
        <v>0</v>
      </c>
      <c r="BX137" s="26">
        <v>0</v>
      </c>
      <c r="BY137" s="25">
        <v>147</v>
      </c>
      <c r="BZ137" s="24">
        <v>159677.28</v>
      </c>
      <c r="CA137" s="24">
        <f t="shared" si="46"/>
        <v>920858.05</v>
      </c>
      <c r="CB137" s="24">
        <f t="shared" si="47"/>
        <v>761180.77</v>
      </c>
      <c r="CC137" s="25">
        <v>1360</v>
      </c>
      <c r="CD137" s="24">
        <v>353839.12</v>
      </c>
      <c r="CE137" s="25">
        <v>43</v>
      </c>
      <c r="CF137" s="24">
        <v>28307.23</v>
      </c>
      <c r="CG137" s="25">
        <v>690</v>
      </c>
      <c r="CH137" s="24">
        <v>379034.42</v>
      </c>
      <c r="CI137" s="25">
        <v>0</v>
      </c>
      <c r="CJ137" s="24">
        <v>0</v>
      </c>
      <c r="CK137" s="25">
        <v>0</v>
      </c>
      <c r="CL137" s="26">
        <v>0</v>
      </c>
      <c r="CM137" s="25">
        <v>0</v>
      </c>
      <c r="CN137" s="24">
        <v>0</v>
      </c>
      <c r="CO137" s="25">
        <v>0</v>
      </c>
      <c r="CP137" s="26">
        <v>0</v>
      </c>
      <c r="CQ137" s="25">
        <v>147</v>
      </c>
      <c r="CR137" s="24">
        <v>159677.28</v>
      </c>
    </row>
    <row r="138" spans="1:96" x14ac:dyDescent="0.25">
      <c r="A138" s="15">
        <v>109</v>
      </c>
      <c r="B138" s="8" t="s">
        <v>148</v>
      </c>
      <c r="C138" s="28">
        <v>330428</v>
      </c>
      <c r="D138" s="29" t="s">
        <v>124</v>
      </c>
      <c r="E138" s="29" t="s">
        <v>129</v>
      </c>
      <c r="F138" s="31" t="s">
        <v>125</v>
      </c>
      <c r="G138" s="24">
        <f t="shared" si="38"/>
        <v>0</v>
      </c>
      <c r="H138" s="24">
        <f t="shared" si="39"/>
        <v>0</v>
      </c>
      <c r="I138" s="25">
        <f t="shared" si="56"/>
        <v>0</v>
      </c>
      <c r="J138" s="24">
        <f t="shared" si="56"/>
        <v>0</v>
      </c>
      <c r="K138" s="25">
        <f t="shared" si="56"/>
        <v>0</v>
      </c>
      <c r="L138" s="24">
        <f t="shared" si="56"/>
        <v>0</v>
      </c>
      <c r="M138" s="25">
        <f t="shared" si="56"/>
        <v>0</v>
      </c>
      <c r="N138" s="24">
        <f t="shared" si="56"/>
        <v>0</v>
      </c>
      <c r="O138" s="25">
        <f t="shared" si="56"/>
        <v>0</v>
      </c>
      <c r="P138" s="24">
        <f t="shared" si="56"/>
        <v>0</v>
      </c>
      <c r="Q138" s="25">
        <f t="shared" si="56"/>
        <v>0</v>
      </c>
      <c r="R138" s="24">
        <f t="shared" si="56"/>
        <v>0</v>
      </c>
      <c r="S138" s="25">
        <f t="shared" si="56"/>
        <v>0</v>
      </c>
      <c r="T138" s="24">
        <f t="shared" si="55"/>
        <v>0</v>
      </c>
      <c r="U138" s="25">
        <f t="shared" si="55"/>
        <v>0</v>
      </c>
      <c r="V138" s="24">
        <f t="shared" si="55"/>
        <v>0</v>
      </c>
      <c r="W138" s="25">
        <f t="shared" si="55"/>
        <v>0</v>
      </c>
      <c r="X138" s="24">
        <f t="shared" si="55"/>
        <v>0</v>
      </c>
      <c r="Y138" s="24">
        <f t="shared" si="40"/>
        <v>0</v>
      </c>
      <c r="Z138" s="24">
        <f t="shared" si="41"/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0</v>
      </c>
      <c r="AI138" s="25">
        <v>0</v>
      </c>
      <c r="AJ138" s="26">
        <v>0</v>
      </c>
      <c r="AK138" s="25">
        <v>0</v>
      </c>
      <c r="AL138" s="24">
        <v>0</v>
      </c>
      <c r="AM138" s="25">
        <v>0</v>
      </c>
      <c r="AN138" s="26">
        <v>0</v>
      </c>
      <c r="AO138" s="25">
        <v>0</v>
      </c>
      <c r="AP138" s="24">
        <v>0</v>
      </c>
      <c r="AQ138" s="24">
        <f t="shared" si="42"/>
        <v>0</v>
      </c>
      <c r="AR138" s="24">
        <f t="shared" si="43"/>
        <v>0</v>
      </c>
      <c r="AS138" s="25">
        <v>0</v>
      </c>
      <c r="AT138" s="24">
        <v>0</v>
      </c>
      <c r="AU138" s="25">
        <v>0</v>
      </c>
      <c r="AV138" s="24">
        <v>0</v>
      </c>
      <c r="AW138" s="25">
        <v>0</v>
      </c>
      <c r="AX138" s="24">
        <v>0</v>
      </c>
      <c r="AY138" s="25">
        <v>0</v>
      </c>
      <c r="AZ138" s="24">
        <v>0</v>
      </c>
      <c r="BA138" s="25">
        <v>0</v>
      </c>
      <c r="BB138" s="26">
        <v>0</v>
      </c>
      <c r="BC138" s="25">
        <v>0</v>
      </c>
      <c r="BD138" s="24">
        <v>0</v>
      </c>
      <c r="BE138" s="25">
        <v>0</v>
      </c>
      <c r="BF138" s="26">
        <v>0</v>
      </c>
      <c r="BG138" s="25">
        <v>0</v>
      </c>
      <c r="BH138" s="24">
        <v>0</v>
      </c>
      <c r="BI138" s="24">
        <f t="shared" si="44"/>
        <v>0</v>
      </c>
      <c r="BJ138" s="24">
        <f t="shared" si="45"/>
        <v>0</v>
      </c>
      <c r="BK138" s="25">
        <v>0</v>
      </c>
      <c r="BL138" s="24">
        <v>0</v>
      </c>
      <c r="BM138" s="25">
        <v>0</v>
      </c>
      <c r="BN138" s="24">
        <v>0</v>
      </c>
      <c r="BO138" s="25">
        <v>0</v>
      </c>
      <c r="BP138" s="24">
        <v>0</v>
      </c>
      <c r="BQ138" s="25">
        <v>0</v>
      </c>
      <c r="BR138" s="24">
        <v>0</v>
      </c>
      <c r="BS138" s="25">
        <v>0</v>
      </c>
      <c r="BT138" s="26">
        <v>0</v>
      </c>
      <c r="BU138" s="25">
        <v>0</v>
      </c>
      <c r="BV138" s="24">
        <v>0</v>
      </c>
      <c r="BW138" s="25">
        <v>0</v>
      </c>
      <c r="BX138" s="26">
        <v>0</v>
      </c>
      <c r="BY138" s="25">
        <v>0</v>
      </c>
      <c r="BZ138" s="24">
        <v>0</v>
      </c>
      <c r="CA138" s="24">
        <f t="shared" si="46"/>
        <v>0</v>
      </c>
      <c r="CB138" s="24">
        <f t="shared" si="47"/>
        <v>0</v>
      </c>
      <c r="CC138" s="25">
        <v>0</v>
      </c>
      <c r="CD138" s="24">
        <v>0</v>
      </c>
      <c r="CE138" s="25">
        <v>0</v>
      </c>
      <c r="CF138" s="24">
        <v>0</v>
      </c>
      <c r="CG138" s="25">
        <v>0</v>
      </c>
      <c r="CH138" s="24">
        <v>0</v>
      </c>
      <c r="CI138" s="25">
        <v>0</v>
      </c>
      <c r="CJ138" s="24">
        <v>0</v>
      </c>
      <c r="CK138" s="25">
        <v>0</v>
      </c>
      <c r="CL138" s="26">
        <v>0</v>
      </c>
      <c r="CM138" s="25">
        <v>0</v>
      </c>
      <c r="CN138" s="24">
        <v>0</v>
      </c>
      <c r="CO138" s="25">
        <v>0</v>
      </c>
      <c r="CP138" s="26">
        <v>0</v>
      </c>
      <c r="CQ138" s="25">
        <v>0</v>
      </c>
      <c r="CR138" s="24">
        <v>0</v>
      </c>
    </row>
    <row r="139" spans="1:96" x14ac:dyDescent="0.25">
      <c r="A139" s="15">
        <v>110</v>
      </c>
      <c r="B139" s="8" t="s">
        <v>290</v>
      </c>
      <c r="C139" s="28"/>
      <c r="D139" s="29"/>
      <c r="E139" s="30" t="s">
        <v>129</v>
      </c>
      <c r="F139" s="31"/>
      <c r="G139" s="24">
        <f t="shared" ref="G139:G157" si="58">H139+P139+R139+X139</f>
        <v>136450.74</v>
      </c>
      <c r="H139" s="24">
        <f t="shared" ref="H139:H157" si="59">J139+L139+N139</f>
        <v>0</v>
      </c>
      <c r="I139" s="25">
        <f t="shared" si="56"/>
        <v>0</v>
      </c>
      <c r="J139" s="24">
        <f t="shared" si="56"/>
        <v>0</v>
      </c>
      <c r="K139" s="25">
        <f t="shared" si="56"/>
        <v>0</v>
      </c>
      <c r="L139" s="24">
        <f t="shared" si="56"/>
        <v>0</v>
      </c>
      <c r="M139" s="25">
        <f t="shared" si="56"/>
        <v>0</v>
      </c>
      <c r="N139" s="24">
        <f t="shared" si="56"/>
        <v>0</v>
      </c>
      <c r="O139" s="25">
        <f t="shared" si="56"/>
        <v>4</v>
      </c>
      <c r="P139" s="24">
        <f t="shared" si="56"/>
        <v>64546.07</v>
      </c>
      <c r="Q139" s="25">
        <f t="shared" si="56"/>
        <v>4</v>
      </c>
      <c r="R139" s="24">
        <f t="shared" si="56"/>
        <v>71904.67</v>
      </c>
      <c r="S139" s="25">
        <f t="shared" si="56"/>
        <v>0</v>
      </c>
      <c r="T139" s="24">
        <f t="shared" si="55"/>
        <v>0</v>
      </c>
      <c r="U139" s="25">
        <f t="shared" si="55"/>
        <v>0</v>
      </c>
      <c r="V139" s="24">
        <f t="shared" si="55"/>
        <v>0</v>
      </c>
      <c r="W139" s="25">
        <f t="shared" si="55"/>
        <v>0</v>
      </c>
      <c r="X139" s="24">
        <f t="shared" si="55"/>
        <v>0</v>
      </c>
      <c r="Y139" s="24">
        <f t="shared" ref="Y139:Y157" si="60">Z139+AH139+AJ139+AP139</f>
        <v>40935.22</v>
      </c>
      <c r="Z139" s="24">
        <f t="shared" ref="Z139:Z157" si="61">AB139+AD139+AF139</f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1</v>
      </c>
      <c r="AH139" s="24">
        <v>19363.82</v>
      </c>
      <c r="AI139" s="25">
        <v>1</v>
      </c>
      <c r="AJ139" s="26">
        <v>21571.4</v>
      </c>
      <c r="AK139" s="25">
        <v>0</v>
      </c>
      <c r="AL139" s="24">
        <v>0</v>
      </c>
      <c r="AM139" s="25">
        <v>0</v>
      </c>
      <c r="AN139" s="26">
        <v>0</v>
      </c>
      <c r="AO139" s="25">
        <v>0</v>
      </c>
      <c r="AP139" s="24">
        <v>0</v>
      </c>
      <c r="AQ139" s="24">
        <f t="shared" ref="AQ139:AQ157" si="62">AR139+AZ139+BB139+BH139</f>
        <v>27290.14</v>
      </c>
      <c r="AR139" s="24">
        <f t="shared" ref="AR139:AR157" si="63">AT139+AV139+AX139</f>
        <v>0</v>
      </c>
      <c r="AS139" s="25">
        <v>0</v>
      </c>
      <c r="AT139" s="24">
        <v>0</v>
      </c>
      <c r="AU139" s="25">
        <v>0</v>
      </c>
      <c r="AV139" s="24">
        <v>0</v>
      </c>
      <c r="AW139" s="25">
        <v>0</v>
      </c>
      <c r="AX139" s="24">
        <v>0</v>
      </c>
      <c r="AY139" s="25">
        <v>1</v>
      </c>
      <c r="AZ139" s="24">
        <v>12909.21</v>
      </c>
      <c r="BA139" s="25">
        <v>1</v>
      </c>
      <c r="BB139" s="26">
        <v>14380.93</v>
      </c>
      <c r="BC139" s="25">
        <v>0</v>
      </c>
      <c r="BD139" s="24">
        <v>0</v>
      </c>
      <c r="BE139" s="25">
        <v>0</v>
      </c>
      <c r="BF139" s="26">
        <v>0</v>
      </c>
      <c r="BG139" s="25">
        <v>0</v>
      </c>
      <c r="BH139" s="24">
        <v>0</v>
      </c>
      <c r="BI139" s="24">
        <f t="shared" ref="BI139:BI157" si="64">BJ139+BR139+BT139+BZ139</f>
        <v>27290.14</v>
      </c>
      <c r="BJ139" s="24">
        <f t="shared" ref="BJ139:BJ157" si="65">BL139+BN139+BP139</f>
        <v>0</v>
      </c>
      <c r="BK139" s="25">
        <v>0</v>
      </c>
      <c r="BL139" s="24">
        <v>0</v>
      </c>
      <c r="BM139" s="25">
        <v>0</v>
      </c>
      <c r="BN139" s="24">
        <v>0</v>
      </c>
      <c r="BO139" s="25">
        <v>0</v>
      </c>
      <c r="BP139" s="24">
        <v>0</v>
      </c>
      <c r="BQ139" s="25">
        <v>1</v>
      </c>
      <c r="BR139" s="24">
        <v>12909.21</v>
      </c>
      <c r="BS139" s="25">
        <v>1</v>
      </c>
      <c r="BT139" s="26">
        <v>14380.93</v>
      </c>
      <c r="BU139" s="25">
        <v>0</v>
      </c>
      <c r="BV139" s="24">
        <v>0</v>
      </c>
      <c r="BW139" s="25">
        <v>0</v>
      </c>
      <c r="BX139" s="26">
        <v>0</v>
      </c>
      <c r="BY139" s="25">
        <v>0</v>
      </c>
      <c r="BZ139" s="24">
        <v>0</v>
      </c>
      <c r="CA139" s="24">
        <f t="shared" ref="CA139:CA157" si="66">CB139+CJ139+CL139+CR139</f>
        <v>40935.24</v>
      </c>
      <c r="CB139" s="24">
        <f t="shared" ref="CB139:CB157" si="67">CD139+CF139+CH139</f>
        <v>0</v>
      </c>
      <c r="CC139" s="25">
        <v>0</v>
      </c>
      <c r="CD139" s="24">
        <v>0</v>
      </c>
      <c r="CE139" s="25">
        <v>0</v>
      </c>
      <c r="CF139" s="24">
        <v>0</v>
      </c>
      <c r="CG139" s="25">
        <v>0</v>
      </c>
      <c r="CH139" s="24">
        <v>0</v>
      </c>
      <c r="CI139" s="25">
        <v>1</v>
      </c>
      <c r="CJ139" s="24">
        <v>19363.830000000002</v>
      </c>
      <c r="CK139" s="25">
        <v>1</v>
      </c>
      <c r="CL139" s="26">
        <v>21571.41</v>
      </c>
      <c r="CM139" s="25">
        <v>0</v>
      </c>
      <c r="CN139" s="24">
        <v>0</v>
      </c>
      <c r="CO139" s="25">
        <v>0</v>
      </c>
      <c r="CP139" s="26">
        <v>0</v>
      </c>
      <c r="CQ139" s="25">
        <v>0</v>
      </c>
      <c r="CR139" s="24">
        <v>0</v>
      </c>
    </row>
    <row r="140" spans="1:96" x14ac:dyDescent="0.25">
      <c r="A140" s="6"/>
      <c r="B140" s="13" t="s">
        <v>291</v>
      </c>
      <c r="C140" s="28">
        <v>330370</v>
      </c>
      <c r="D140" s="29" t="s">
        <v>146</v>
      </c>
      <c r="E140" s="29" t="s">
        <v>129</v>
      </c>
      <c r="F140" s="31" t="s">
        <v>147</v>
      </c>
      <c r="G140" s="24">
        <f t="shared" si="58"/>
        <v>0</v>
      </c>
      <c r="H140" s="24">
        <f t="shared" si="59"/>
        <v>0</v>
      </c>
      <c r="I140" s="25">
        <f t="shared" si="56"/>
        <v>0</v>
      </c>
      <c r="J140" s="24">
        <f t="shared" si="56"/>
        <v>0</v>
      </c>
      <c r="K140" s="25">
        <f t="shared" si="56"/>
        <v>0</v>
      </c>
      <c r="L140" s="24">
        <f t="shared" si="56"/>
        <v>0</v>
      </c>
      <c r="M140" s="25">
        <f t="shared" si="56"/>
        <v>0</v>
      </c>
      <c r="N140" s="24">
        <f t="shared" si="56"/>
        <v>0</v>
      </c>
      <c r="O140" s="25">
        <f t="shared" si="56"/>
        <v>0</v>
      </c>
      <c r="P140" s="24">
        <f t="shared" si="56"/>
        <v>0</v>
      </c>
      <c r="Q140" s="25">
        <f t="shared" si="56"/>
        <v>0</v>
      </c>
      <c r="R140" s="24">
        <f t="shared" si="56"/>
        <v>0</v>
      </c>
      <c r="S140" s="25">
        <f t="shared" si="56"/>
        <v>0</v>
      </c>
      <c r="T140" s="24">
        <f t="shared" si="55"/>
        <v>0</v>
      </c>
      <c r="U140" s="25">
        <f t="shared" si="55"/>
        <v>0</v>
      </c>
      <c r="V140" s="24">
        <f t="shared" si="55"/>
        <v>0</v>
      </c>
      <c r="W140" s="25">
        <f t="shared" si="55"/>
        <v>0</v>
      </c>
      <c r="X140" s="24">
        <f t="shared" si="55"/>
        <v>0</v>
      </c>
      <c r="Y140" s="24">
        <f t="shared" si="60"/>
        <v>0</v>
      </c>
      <c r="Z140" s="24">
        <f t="shared" si="61"/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6">
        <v>0</v>
      </c>
      <c r="AK140" s="25">
        <v>0</v>
      </c>
      <c r="AL140" s="24">
        <v>0</v>
      </c>
      <c r="AM140" s="25">
        <v>0</v>
      </c>
      <c r="AN140" s="26">
        <v>0</v>
      </c>
      <c r="AO140" s="25">
        <v>0</v>
      </c>
      <c r="AP140" s="24">
        <v>0</v>
      </c>
      <c r="AQ140" s="24">
        <f t="shared" si="62"/>
        <v>0</v>
      </c>
      <c r="AR140" s="24">
        <f t="shared" si="63"/>
        <v>0</v>
      </c>
      <c r="AS140" s="25">
        <v>0</v>
      </c>
      <c r="AT140" s="24">
        <v>0</v>
      </c>
      <c r="AU140" s="25">
        <v>0</v>
      </c>
      <c r="AV140" s="24">
        <v>0</v>
      </c>
      <c r="AW140" s="25">
        <v>0</v>
      </c>
      <c r="AX140" s="24">
        <v>0</v>
      </c>
      <c r="AY140" s="25">
        <v>0</v>
      </c>
      <c r="AZ140" s="24">
        <v>0</v>
      </c>
      <c r="BA140" s="25">
        <v>0</v>
      </c>
      <c r="BB140" s="26">
        <v>0</v>
      </c>
      <c r="BC140" s="25">
        <v>0</v>
      </c>
      <c r="BD140" s="24">
        <v>0</v>
      </c>
      <c r="BE140" s="25">
        <v>0</v>
      </c>
      <c r="BF140" s="26">
        <v>0</v>
      </c>
      <c r="BG140" s="25">
        <v>0</v>
      </c>
      <c r="BH140" s="24">
        <v>0</v>
      </c>
      <c r="BI140" s="24">
        <f t="shared" si="64"/>
        <v>0</v>
      </c>
      <c r="BJ140" s="24">
        <f t="shared" si="65"/>
        <v>0</v>
      </c>
      <c r="BK140" s="25">
        <v>0</v>
      </c>
      <c r="BL140" s="24">
        <v>0</v>
      </c>
      <c r="BM140" s="25">
        <v>0</v>
      </c>
      <c r="BN140" s="24">
        <v>0</v>
      </c>
      <c r="BO140" s="25">
        <v>0</v>
      </c>
      <c r="BP140" s="24">
        <v>0</v>
      </c>
      <c r="BQ140" s="25">
        <v>0</v>
      </c>
      <c r="BR140" s="24">
        <v>0</v>
      </c>
      <c r="BS140" s="25">
        <v>0</v>
      </c>
      <c r="BT140" s="26">
        <v>0</v>
      </c>
      <c r="BU140" s="25">
        <v>0</v>
      </c>
      <c r="BV140" s="24">
        <v>0</v>
      </c>
      <c r="BW140" s="25">
        <v>0</v>
      </c>
      <c r="BX140" s="26">
        <v>0</v>
      </c>
      <c r="BY140" s="25">
        <v>0</v>
      </c>
      <c r="BZ140" s="24">
        <v>0</v>
      </c>
      <c r="CA140" s="24">
        <f t="shared" si="66"/>
        <v>0</v>
      </c>
      <c r="CB140" s="24">
        <f t="shared" si="67"/>
        <v>0</v>
      </c>
      <c r="CC140" s="25">
        <v>0</v>
      </c>
      <c r="CD140" s="24">
        <v>0</v>
      </c>
      <c r="CE140" s="25">
        <v>0</v>
      </c>
      <c r="CF140" s="24">
        <v>0</v>
      </c>
      <c r="CG140" s="25">
        <v>0</v>
      </c>
      <c r="CH140" s="24">
        <v>0</v>
      </c>
      <c r="CI140" s="25">
        <v>0</v>
      </c>
      <c r="CJ140" s="24">
        <v>0</v>
      </c>
      <c r="CK140" s="25">
        <v>0</v>
      </c>
      <c r="CL140" s="26">
        <v>0</v>
      </c>
      <c r="CM140" s="25">
        <v>0</v>
      </c>
      <c r="CN140" s="24">
        <v>0</v>
      </c>
      <c r="CO140" s="25">
        <v>0</v>
      </c>
      <c r="CP140" s="26">
        <v>0</v>
      </c>
      <c r="CQ140" s="25">
        <v>0</v>
      </c>
      <c r="CR140" s="24">
        <v>0</v>
      </c>
    </row>
    <row r="141" spans="1:96" x14ac:dyDescent="0.25">
      <c r="A141" s="15">
        <v>111</v>
      </c>
      <c r="B141" s="8" t="s">
        <v>292</v>
      </c>
      <c r="C141" s="28">
        <v>330386</v>
      </c>
      <c r="D141" s="29" t="s">
        <v>146</v>
      </c>
      <c r="E141" s="29" t="s">
        <v>129</v>
      </c>
      <c r="F141" s="31" t="s">
        <v>147</v>
      </c>
      <c r="G141" s="24">
        <f t="shared" si="58"/>
        <v>0</v>
      </c>
      <c r="H141" s="24">
        <f t="shared" si="59"/>
        <v>0</v>
      </c>
      <c r="I141" s="25">
        <f t="shared" si="56"/>
        <v>0</v>
      </c>
      <c r="J141" s="24">
        <f t="shared" si="56"/>
        <v>0</v>
      </c>
      <c r="K141" s="25">
        <f t="shared" si="56"/>
        <v>0</v>
      </c>
      <c r="L141" s="24">
        <f t="shared" si="56"/>
        <v>0</v>
      </c>
      <c r="M141" s="25">
        <f t="shared" si="56"/>
        <v>0</v>
      </c>
      <c r="N141" s="24">
        <f t="shared" si="56"/>
        <v>0</v>
      </c>
      <c r="O141" s="25">
        <f t="shared" si="56"/>
        <v>0</v>
      </c>
      <c r="P141" s="24">
        <f t="shared" si="56"/>
        <v>0</v>
      </c>
      <c r="Q141" s="25">
        <f t="shared" si="56"/>
        <v>0</v>
      </c>
      <c r="R141" s="24">
        <f t="shared" si="56"/>
        <v>0</v>
      </c>
      <c r="S141" s="25">
        <f t="shared" si="56"/>
        <v>0</v>
      </c>
      <c r="T141" s="24">
        <f t="shared" si="55"/>
        <v>0</v>
      </c>
      <c r="U141" s="25">
        <f t="shared" si="55"/>
        <v>0</v>
      </c>
      <c r="V141" s="24">
        <f t="shared" si="55"/>
        <v>0</v>
      </c>
      <c r="W141" s="25">
        <f t="shared" si="55"/>
        <v>0</v>
      </c>
      <c r="X141" s="24">
        <f t="shared" si="55"/>
        <v>0</v>
      </c>
      <c r="Y141" s="24">
        <f t="shared" si="60"/>
        <v>0</v>
      </c>
      <c r="Z141" s="24">
        <f t="shared" si="61"/>
        <v>0</v>
      </c>
      <c r="AA141" s="25">
        <v>0</v>
      </c>
      <c r="AB141" s="24">
        <v>0</v>
      </c>
      <c r="AC141" s="25">
        <v>0</v>
      </c>
      <c r="AD141" s="24">
        <v>0</v>
      </c>
      <c r="AE141" s="25">
        <v>0</v>
      </c>
      <c r="AF141" s="24">
        <v>0</v>
      </c>
      <c r="AG141" s="25">
        <v>0</v>
      </c>
      <c r="AH141" s="24">
        <v>0</v>
      </c>
      <c r="AI141" s="25">
        <v>0</v>
      </c>
      <c r="AJ141" s="26">
        <v>0</v>
      </c>
      <c r="AK141" s="25">
        <v>0</v>
      </c>
      <c r="AL141" s="24">
        <v>0</v>
      </c>
      <c r="AM141" s="25">
        <v>0</v>
      </c>
      <c r="AN141" s="26">
        <v>0</v>
      </c>
      <c r="AO141" s="25">
        <v>0</v>
      </c>
      <c r="AP141" s="24">
        <v>0</v>
      </c>
      <c r="AQ141" s="24">
        <f t="shared" si="62"/>
        <v>0</v>
      </c>
      <c r="AR141" s="24">
        <f t="shared" si="63"/>
        <v>0</v>
      </c>
      <c r="AS141" s="25">
        <v>0</v>
      </c>
      <c r="AT141" s="24">
        <v>0</v>
      </c>
      <c r="AU141" s="25">
        <v>0</v>
      </c>
      <c r="AV141" s="24">
        <v>0</v>
      </c>
      <c r="AW141" s="25">
        <v>0</v>
      </c>
      <c r="AX141" s="24">
        <v>0</v>
      </c>
      <c r="AY141" s="25">
        <v>0</v>
      </c>
      <c r="AZ141" s="24">
        <v>0</v>
      </c>
      <c r="BA141" s="25">
        <v>0</v>
      </c>
      <c r="BB141" s="26">
        <v>0</v>
      </c>
      <c r="BC141" s="25">
        <v>0</v>
      </c>
      <c r="BD141" s="24">
        <v>0</v>
      </c>
      <c r="BE141" s="25">
        <v>0</v>
      </c>
      <c r="BF141" s="26">
        <v>0</v>
      </c>
      <c r="BG141" s="25">
        <v>0</v>
      </c>
      <c r="BH141" s="24">
        <v>0</v>
      </c>
      <c r="BI141" s="24">
        <f t="shared" si="64"/>
        <v>0</v>
      </c>
      <c r="BJ141" s="24">
        <f t="shared" si="65"/>
        <v>0</v>
      </c>
      <c r="BK141" s="25">
        <v>0</v>
      </c>
      <c r="BL141" s="24">
        <v>0</v>
      </c>
      <c r="BM141" s="25">
        <v>0</v>
      </c>
      <c r="BN141" s="24">
        <v>0</v>
      </c>
      <c r="BO141" s="25">
        <v>0</v>
      </c>
      <c r="BP141" s="24">
        <v>0</v>
      </c>
      <c r="BQ141" s="25">
        <v>0</v>
      </c>
      <c r="BR141" s="24">
        <v>0</v>
      </c>
      <c r="BS141" s="25">
        <v>0</v>
      </c>
      <c r="BT141" s="26">
        <v>0</v>
      </c>
      <c r="BU141" s="25">
        <v>0</v>
      </c>
      <c r="BV141" s="24">
        <v>0</v>
      </c>
      <c r="BW141" s="25">
        <v>0</v>
      </c>
      <c r="BX141" s="26">
        <v>0</v>
      </c>
      <c r="BY141" s="25">
        <v>0</v>
      </c>
      <c r="BZ141" s="24">
        <v>0</v>
      </c>
      <c r="CA141" s="24">
        <f t="shared" si="66"/>
        <v>0</v>
      </c>
      <c r="CB141" s="24">
        <f t="shared" si="67"/>
        <v>0</v>
      </c>
      <c r="CC141" s="25">
        <v>0</v>
      </c>
      <c r="CD141" s="24">
        <v>0</v>
      </c>
      <c r="CE141" s="25">
        <v>0</v>
      </c>
      <c r="CF141" s="24">
        <v>0</v>
      </c>
      <c r="CG141" s="25">
        <v>0</v>
      </c>
      <c r="CH141" s="24">
        <v>0</v>
      </c>
      <c r="CI141" s="25">
        <v>0</v>
      </c>
      <c r="CJ141" s="24">
        <v>0</v>
      </c>
      <c r="CK141" s="25">
        <v>0</v>
      </c>
      <c r="CL141" s="26">
        <v>0</v>
      </c>
      <c r="CM141" s="25">
        <v>0</v>
      </c>
      <c r="CN141" s="24">
        <v>0</v>
      </c>
      <c r="CO141" s="25">
        <v>0</v>
      </c>
      <c r="CP141" s="26">
        <v>0</v>
      </c>
      <c r="CQ141" s="25">
        <v>0</v>
      </c>
      <c r="CR141" s="24">
        <v>0</v>
      </c>
    </row>
    <row r="142" spans="1:96" x14ac:dyDescent="0.25">
      <c r="A142" s="6"/>
      <c r="B142" s="13" t="s">
        <v>293</v>
      </c>
      <c r="C142" s="28">
        <v>330414</v>
      </c>
      <c r="D142" s="29" t="s">
        <v>146</v>
      </c>
      <c r="E142" s="29" t="s">
        <v>129</v>
      </c>
      <c r="F142" s="31" t="s">
        <v>147</v>
      </c>
      <c r="G142" s="24">
        <f t="shared" si="58"/>
        <v>0</v>
      </c>
      <c r="H142" s="24">
        <f t="shared" si="59"/>
        <v>0</v>
      </c>
      <c r="I142" s="25">
        <f t="shared" si="56"/>
        <v>0</v>
      </c>
      <c r="J142" s="24">
        <f t="shared" si="56"/>
        <v>0</v>
      </c>
      <c r="K142" s="25">
        <f t="shared" si="56"/>
        <v>0</v>
      </c>
      <c r="L142" s="24">
        <f t="shared" si="56"/>
        <v>0</v>
      </c>
      <c r="M142" s="25">
        <f t="shared" si="56"/>
        <v>0</v>
      </c>
      <c r="N142" s="24">
        <f t="shared" si="56"/>
        <v>0</v>
      </c>
      <c r="O142" s="25">
        <f t="shared" si="56"/>
        <v>0</v>
      </c>
      <c r="P142" s="24">
        <f t="shared" si="56"/>
        <v>0</v>
      </c>
      <c r="Q142" s="25">
        <f t="shared" si="56"/>
        <v>0</v>
      </c>
      <c r="R142" s="24">
        <f t="shared" si="56"/>
        <v>0</v>
      </c>
      <c r="S142" s="25">
        <f t="shared" si="56"/>
        <v>0</v>
      </c>
      <c r="T142" s="24">
        <f t="shared" si="55"/>
        <v>0</v>
      </c>
      <c r="U142" s="25">
        <f t="shared" si="55"/>
        <v>0</v>
      </c>
      <c r="V142" s="24">
        <f t="shared" si="55"/>
        <v>0</v>
      </c>
      <c r="W142" s="25">
        <f t="shared" si="55"/>
        <v>0</v>
      </c>
      <c r="X142" s="24">
        <f t="shared" si="55"/>
        <v>0</v>
      </c>
      <c r="Y142" s="24">
        <f t="shared" si="60"/>
        <v>0</v>
      </c>
      <c r="Z142" s="24">
        <f t="shared" si="61"/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0</v>
      </c>
      <c r="AI142" s="25">
        <v>0</v>
      </c>
      <c r="AJ142" s="26">
        <v>0</v>
      </c>
      <c r="AK142" s="25">
        <v>0</v>
      </c>
      <c r="AL142" s="24">
        <v>0</v>
      </c>
      <c r="AM142" s="25">
        <v>0</v>
      </c>
      <c r="AN142" s="26">
        <v>0</v>
      </c>
      <c r="AO142" s="25">
        <v>0</v>
      </c>
      <c r="AP142" s="24">
        <v>0</v>
      </c>
      <c r="AQ142" s="24">
        <f t="shared" si="62"/>
        <v>0</v>
      </c>
      <c r="AR142" s="24">
        <f t="shared" si="63"/>
        <v>0</v>
      </c>
      <c r="AS142" s="25">
        <v>0</v>
      </c>
      <c r="AT142" s="24">
        <v>0</v>
      </c>
      <c r="AU142" s="25">
        <v>0</v>
      </c>
      <c r="AV142" s="24">
        <v>0</v>
      </c>
      <c r="AW142" s="25">
        <v>0</v>
      </c>
      <c r="AX142" s="24">
        <v>0</v>
      </c>
      <c r="AY142" s="25">
        <v>0</v>
      </c>
      <c r="AZ142" s="24">
        <v>0</v>
      </c>
      <c r="BA142" s="25">
        <v>0</v>
      </c>
      <c r="BB142" s="26">
        <v>0</v>
      </c>
      <c r="BC142" s="25">
        <v>0</v>
      </c>
      <c r="BD142" s="24">
        <v>0</v>
      </c>
      <c r="BE142" s="25">
        <v>0</v>
      </c>
      <c r="BF142" s="26">
        <v>0</v>
      </c>
      <c r="BG142" s="25">
        <v>0</v>
      </c>
      <c r="BH142" s="24">
        <v>0</v>
      </c>
      <c r="BI142" s="24">
        <f t="shared" si="64"/>
        <v>0</v>
      </c>
      <c r="BJ142" s="24">
        <f t="shared" si="65"/>
        <v>0</v>
      </c>
      <c r="BK142" s="25">
        <v>0</v>
      </c>
      <c r="BL142" s="24">
        <v>0</v>
      </c>
      <c r="BM142" s="25">
        <v>0</v>
      </c>
      <c r="BN142" s="24">
        <v>0</v>
      </c>
      <c r="BO142" s="25">
        <v>0</v>
      </c>
      <c r="BP142" s="24">
        <v>0</v>
      </c>
      <c r="BQ142" s="25">
        <v>0</v>
      </c>
      <c r="BR142" s="24">
        <v>0</v>
      </c>
      <c r="BS142" s="25">
        <v>0</v>
      </c>
      <c r="BT142" s="26">
        <v>0</v>
      </c>
      <c r="BU142" s="25">
        <v>0</v>
      </c>
      <c r="BV142" s="24">
        <v>0</v>
      </c>
      <c r="BW142" s="25">
        <v>0</v>
      </c>
      <c r="BX142" s="26">
        <v>0</v>
      </c>
      <c r="BY142" s="25">
        <v>0</v>
      </c>
      <c r="BZ142" s="24">
        <v>0</v>
      </c>
      <c r="CA142" s="24">
        <f t="shared" si="66"/>
        <v>0</v>
      </c>
      <c r="CB142" s="24">
        <f t="shared" si="67"/>
        <v>0</v>
      </c>
      <c r="CC142" s="25">
        <v>0</v>
      </c>
      <c r="CD142" s="24">
        <v>0</v>
      </c>
      <c r="CE142" s="25">
        <v>0</v>
      </c>
      <c r="CF142" s="24">
        <v>0</v>
      </c>
      <c r="CG142" s="25">
        <v>0</v>
      </c>
      <c r="CH142" s="24">
        <v>0</v>
      </c>
      <c r="CI142" s="25">
        <v>0</v>
      </c>
      <c r="CJ142" s="24">
        <v>0</v>
      </c>
      <c r="CK142" s="25">
        <v>0</v>
      </c>
      <c r="CL142" s="26">
        <v>0</v>
      </c>
      <c r="CM142" s="25">
        <v>0</v>
      </c>
      <c r="CN142" s="24">
        <v>0</v>
      </c>
      <c r="CO142" s="25">
        <v>0</v>
      </c>
      <c r="CP142" s="26">
        <v>0</v>
      </c>
      <c r="CQ142" s="25">
        <v>0</v>
      </c>
      <c r="CR142" s="24">
        <v>0</v>
      </c>
    </row>
    <row r="143" spans="1:96" x14ac:dyDescent="0.25">
      <c r="A143" s="6" t="s">
        <v>294</v>
      </c>
      <c r="B143" s="16" t="s">
        <v>295</v>
      </c>
      <c r="C143" s="28">
        <v>330366</v>
      </c>
      <c r="D143" s="29" t="s">
        <v>146</v>
      </c>
      <c r="E143" s="29" t="s">
        <v>129</v>
      </c>
      <c r="F143" s="31" t="s">
        <v>147</v>
      </c>
      <c r="G143" s="24">
        <f t="shared" si="58"/>
        <v>1541171.86</v>
      </c>
      <c r="H143" s="24">
        <f t="shared" si="59"/>
        <v>0</v>
      </c>
      <c r="I143" s="25">
        <f t="shared" si="56"/>
        <v>0</v>
      </c>
      <c r="J143" s="24">
        <f t="shared" si="56"/>
        <v>0</v>
      </c>
      <c r="K143" s="25">
        <f t="shared" si="56"/>
        <v>0</v>
      </c>
      <c r="L143" s="24">
        <f t="shared" si="56"/>
        <v>0</v>
      </c>
      <c r="M143" s="25">
        <f t="shared" si="56"/>
        <v>0</v>
      </c>
      <c r="N143" s="24">
        <f t="shared" si="56"/>
        <v>0</v>
      </c>
      <c r="O143" s="25">
        <f t="shared" si="56"/>
        <v>4</v>
      </c>
      <c r="P143" s="24">
        <f t="shared" si="56"/>
        <v>643401.76</v>
      </c>
      <c r="Q143" s="25">
        <f t="shared" si="56"/>
        <v>4</v>
      </c>
      <c r="R143" s="24">
        <f t="shared" si="56"/>
        <v>897770.1</v>
      </c>
      <c r="S143" s="25">
        <f t="shared" si="56"/>
        <v>0</v>
      </c>
      <c r="T143" s="24">
        <f t="shared" si="55"/>
        <v>0</v>
      </c>
      <c r="U143" s="25">
        <f t="shared" si="55"/>
        <v>0</v>
      </c>
      <c r="V143" s="24">
        <f t="shared" si="55"/>
        <v>0</v>
      </c>
      <c r="W143" s="25">
        <f t="shared" si="55"/>
        <v>0</v>
      </c>
      <c r="X143" s="24">
        <f t="shared" si="55"/>
        <v>0</v>
      </c>
      <c r="Y143" s="24">
        <f t="shared" si="60"/>
        <v>462351.56</v>
      </c>
      <c r="Z143" s="24">
        <f t="shared" si="61"/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1</v>
      </c>
      <c r="AH143" s="24">
        <v>193020.53</v>
      </c>
      <c r="AI143" s="25">
        <v>1</v>
      </c>
      <c r="AJ143" s="26">
        <v>269331.03000000003</v>
      </c>
      <c r="AK143" s="25">
        <v>0</v>
      </c>
      <c r="AL143" s="24">
        <v>0</v>
      </c>
      <c r="AM143" s="25">
        <v>0</v>
      </c>
      <c r="AN143" s="26">
        <v>0</v>
      </c>
      <c r="AO143" s="25">
        <v>0</v>
      </c>
      <c r="AP143" s="24">
        <v>0</v>
      </c>
      <c r="AQ143" s="24">
        <f t="shared" si="62"/>
        <v>308234.37</v>
      </c>
      <c r="AR143" s="24">
        <f t="shared" si="63"/>
        <v>0</v>
      </c>
      <c r="AS143" s="25">
        <v>0</v>
      </c>
      <c r="AT143" s="24">
        <v>0</v>
      </c>
      <c r="AU143" s="25">
        <v>0</v>
      </c>
      <c r="AV143" s="24">
        <v>0</v>
      </c>
      <c r="AW143" s="25">
        <v>0</v>
      </c>
      <c r="AX143" s="24">
        <v>0</v>
      </c>
      <c r="AY143" s="25">
        <v>1</v>
      </c>
      <c r="AZ143" s="24">
        <v>128680.35</v>
      </c>
      <c r="BA143" s="25">
        <v>1</v>
      </c>
      <c r="BB143" s="26">
        <v>179554.02</v>
      </c>
      <c r="BC143" s="25">
        <v>0</v>
      </c>
      <c r="BD143" s="24">
        <v>0</v>
      </c>
      <c r="BE143" s="25">
        <v>0</v>
      </c>
      <c r="BF143" s="26">
        <v>0</v>
      </c>
      <c r="BG143" s="25">
        <v>0</v>
      </c>
      <c r="BH143" s="24">
        <v>0</v>
      </c>
      <c r="BI143" s="24">
        <f t="shared" si="64"/>
        <v>308234.37</v>
      </c>
      <c r="BJ143" s="24">
        <f t="shared" si="65"/>
        <v>0</v>
      </c>
      <c r="BK143" s="25">
        <v>0</v>
      </c>
      <c r="BL143" s="24">
        <v>0</v>
      </c>
      <c r="BM143" s="25">
        <v>0</v>
      </c>
      <c r="BN143" s="24">
        <v>0</v>
      </c>
      <c r="BO143" s="25">
        <v>0</v>
      </c>
      <c r="BP143" s="24">
        <v>0</v>
      </c>
      <c r="BQ143" s="25">
        <v>1</v>
      </c>
      <c r="BR143" s="24">
        <v>128680.35</v>
      </c>
      <c r="BS143" s="25">
        <v>1</v>
      </c>
      <c r="BT143" s="26">
        <v>179554.02</v>
      </c>
      <c r="BU143" s="25">
        <v>0</v>
      </c>
      <c r="BV143" s="24">
        <v>0</v>
      </c>
      <c r="BW143" s="25">
        <v>0</v>
      </c>
      <c r="BX143" s="26">
        <v>0</v>
      </c>
      <c r="BY143" s="25">
        <v>0</v>
      </c>
      <c r="BZ143" s="24">
        <v>0</v>
      </c>
      <c r="CA143" s="24">
        <f t="shared" si="66"/>
        <v>462351.56</v>
      </c>
      <c r="CB143" s="24">
        <f t="shared" si="67"/>
        <v>0</v>
      </c>
      <c r="CC143" s="25">
        <v>0</v>
      </c>
      <c r="CD143" s="24">
        <v>0</v>
      </c>
      <c r="CE143" s="25">
        <v>0</v>
      </c>
      <c r="CF143" s="24">
        <v>0</v>
      </c>
      <c r="CG143" s="25">
        <v>0</v>
      </c>
      <c r="CH143" s="24">
        <v>0</v>
      </c>
      <c r="CI143" s="25">
        <v>1</v>
      </c>
      <c r="CJ143" s="24">
        <v>193020.53</v>
      </c>
      <c r="CK143" s="25">
        <v>1</v>
      </c>
      <c r="CL143" s="26">
        <v>269331.03000000003</v>
      </c>
      <c r="CM143" s="25">
        <v>0</v>
      </c>
      <c r="CN143" s="24">
        <v>0</v>
      </c>
      <c r="CO143" s="25">
        <v>0</v>
      </c>
      <c r="CP143" s="26">
        <v>0</v>
      </c>
      <c r="CQ143" s="25">
        <v>0</v>
      </c>
      <c r="CR143" s="24">
        <v>0</v>
      </c>
    </row>
    <row r="144" spans="1:96" x14ac:dyDescent="0.25">
      <c r="A144" s="15">
        <v>113</v>
      </c>
      <c r="B144" s="8" t="s">
        <v>79</v>
      </c>
      <c r="C144" s="28">
        <v>330424</v>
      </c>
      <c r="D144" s="29" t="s">
        <v>146</v>
      </c>
      <c r="E144" s="29" t="s">
        <v>129</v>
      </c>
      <c r="F144" s="31" t="s">
        <v>147</v>
      </c>
      <c r="G144" s="24">
        <f t="shared" si="58"/>
        <v>1289692.69</v>
      </c>
      <c r="H144" s="24">
        <f t="shared" si="59"/>
        <v>0</v>
      </c>
      <c r="I144" s="25">
        <f t="shared" si="56"/>
        <v>0</v>
      </c>
      <c r="J144" s="24">
        <f t="shared" si="56"/>
        <v>0</v>
      </c>
      <c r="K144" s="25">
        <f t="shared" si="56"/>
        <v>0</v>
      </c>
      <c r="L144" s="24">
        <f t="shared" si="56"/>
        <v>0</v>
      </c>
      <c r="M144" s="25">
        <f t="shared" si="56"/>
        <v>0</v>
      </c>
      <c r="N144" s="24">
        <f t="shared" si="56"/>
        <v>0</v>
      </c>
      <c r="O144" s="25">
        <f t="shared" si="56"/>
        <v>10</v>
      </c>
      <c r="P144" s="24">
        <f t="shared" si="56"/>
        <v>1289692.69</v>
      </c>
      <c r="Q144" s="25">
        <f t="shared" si="56"/>
        <v>0</v>
      </c>
      <c r="R144" s="24">
        <f t="shared" si="56"/>
        <v>0</v>
      </c>
      <c r="S144" s="25">
        <f t="shared" si="56"/>
        <v>0</v>
      </c>
      <c r="T144" s="24">
        <f t="shared" si="55"/>
        <v>0</v>
      </c>
      <c r="U144" s="25">
        <f t="shared" si="55"/>
        <v>0</v>
      </c>
      <c r="V144" s="24">
        <f t="shared" si="55"/>
        <v>0</v>
      </c>
      <c r="W144" s="25">
        <f t="shared" si="55"/>
        <v>0</v>
      </c>
      <c r="X144" s="24">
        <f t="shared" si="55"/>
        <v>0</v>
      </c>
      <c r="Y144" s="24">
        <f t="shared" si="60"/>
        <v>386907.81</v>
      </c>
      <c r="Z144" s="24">
        <f t="shared" si="61"/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3</v>
      </c>
      <c r="AH144" s="24">
        <v>386907.81</v>
      </c>
      <c r="AI144" s="25">
        <v>0</v>
      </c>
      <c r="AJ144" s="26">
        <v>0</v>
      </c>
      <c r="AK144" s="25">
        <v>0</v>
      </c>
      <c r="AL144" s="24">
        <v>0</v>
      </c>
      <c r="AM144" s="25">
        <v>0</v>
      </c>
      <c r="AN144" s="26">
        <v>0</v>
      </c>
      <c r="AO144" s="25">
        <v>0</v>
      </c>
      <c r="AP144" s="24">
        <v>0</v>
      </c>
      <c r="AQ144" s="24">
        <f t="shared" si="62"/>
        <v>257938.54</v>
      </c>
      <c r="AR144" s="24">
        <f t="shared" si="63"/>
        <v>0</v>
      </c>
      <c r="AS144" s="25">
        <v>0</v>
      </c>
      <c r="AT144" s="24">
        <v>0</v>
      </c>
      <c r="AU144" s="25">
        <v>0</v>
      </c>
      <c r="AV144" s="24">
        <v>0</v>
      </c>
      <c r="AW144" s="25">
        <v>0</v>
      </c>
      <c r="AX144" s="24">
        <v>0</v>
      </c>
      <c r="AY144" s="25">
        <v>2</v>
      </c>
      <c r="AZ144" s="24">
        <v>257938.54</v>
      </c>
      <c r="BA144" s="25">
        <v>0</v>
      </c>
      <c r="BB144" s="26">
        <v>0</v>
      </c>
      <c r="BC144" s="25">
        <v>0</v>
      </c>
      <c r="BD144" s="24">
        <v>0</v>
      </c>
      <c r="BE144" s="25">
        <v>0</v>
      </c>
      <c r="BF144" s="26">
        <v>0</v>
      </c>
      <c r="BG144" s="25">
        <v>0</v>
      </c>
      <c r="BH144" s="24">
        <v>0</v>
      </c>
      <c r="BI144" s="24">
        <f t="shared" si="64"/>
        <v>257938.54</v>
      </c>
      <c r="BJ144" s="24">
        <f t="shared" si="65"/>
        <v>0</v>
      </c>
      <c r="BK144" s="25">
        <v>0</v>
      </c>
      <c r="BL144" s="24">
        <v>0</v>
      </c>
      <c r="BM144" s="25">
        <v>0</v>
      </c>
      <c r="BN144" s="24">
        <v>0</v>
      </c>
      <c r="BO144" s="25">
        <v>0</v>
      </c>
      <c r="BP144" s="24">
        <v>0</v>
      </c>
      <c r="BQ144" s="25">
        <v>2</v>
      </c>
      <c r="BR144" s="24">
        <v>257938.54</v>
      </c>
      <c r="BS144" s="25">
        <v>0</v>
      </c>
      <c r="BT144" s="26">
        <v>0</v>
      </c>
      <c r="BU144" s="25">
        <v>0</v>
      </c>
      <c r="BV144" s="24">
        <v>0</v>
      </c>
      <c r="BW144" s="25">
        <v>0</v>
      </c>
      <c r="BX144" s="26">
        <v>0</v>
      </c>
      <c r="BY144" s="25">
        <v>0</v>
      </c>
      <c r="BZ144" s="24">
        <v>0</v>
      </c>
      <c r="CA144" s="24">
        <f t="shared" si="66"/>
        <v>386907.8</v>
      </c>
      <c r="CB144" s="24">
        <f t="shared" si="67"/>
        <v>0</v>
      </c>
      <c r="CC144" s="25">
        <v>0</v>
      </c>
      <c r="CD144" s="24">
        <v>0</v>
      </c>
      <c r="CE144" s="25">
        <v>0</v>
      </c>
      <c r="CF144" s="24">
        <v>0</v>
      </c>
      <c r="CG144" s="25">
        <v>0</v>
      </c>
      <c r="CH144" s="24">
        <v>0</v>
      </c>
      <c r="CI144" s="25">
        <v>3</v>
      </c>
      <c r="CJ144" s="24">
        <v>386907.8</v>
      </c>
      <c r="CK144" s="25">
        <v>0</v>
      </c>
      <c r="CL144" s="26">
        <v>0</v>
      </c>
      <c r="CM144" s="25">
        <v>0</v>
      </c>
      <c r="CN144" s="24">
        <v>0</v>
      </c>
      <c r="CO144" s="25">
        <v>0</v>
      </c>
      <c r="CP144" s="26">
        <v>0</v>
      </c>
      <c r="CQ144" s="25">
        <v>0</v>
      </c>
      <c r="CR144" s="24">
        <v>0</v>
      </c>
    </row>
    <row r="145" spans="1:96" x14ac:dyDescent="0.25">
      <c r="A145" s="15">
        <v>114</v>
      </c>
      <c r="B145" s="8" t="s">
        <v>296</v>
      </c>
      <c r="C145" s="28">
        <v>330427</v>
      </c>
      <c r="D145" s="29" t="s">
        <v>146</v>
      </c>
      <c r="E145" s="29" t="s">
        <v>129</v>
      </c>
      <c r="F145" s="31" t="s">
        <v>147</v>
      </c>
      <c r="G145" s="24">
        <f t="shared" si="58"/>
        <v>0</v>
      </c>
      <c r="H145" s="24">
        <f t="shared" si="59"/>
        <v>0</v>
      </c>
      <c r="I145" s="25">
        <f t="shared" si="56"/>
        <v>0</v>
      </c>
      <c r="J145" s="24">
        <f t="shared" si="56"/>
        <v>0</v>
      </c>
      <c r="K145" s="25">
        <f t="shared" si="56"/>
        <v>0</v>
      </c>
      <c r="L145" s="24">
        <f t="shared" si="56"/>
        <v>0</v>
      </c>
      <c r="M145" s="25">
        <f t="shared" si="56"/>
        <v>0</v>
      </c>
      <c r="N145" s="24">
        <f t="shared" si="56"/>
        <v>0</v>
      </c>
      <c r="O145" s="25">
        <f t="shared" si="56"/>
        <v>0</v>
      </c>
      <c r="P145" s="24">
        <f t="shared" si="56"/>
        <v>0</v>
      </c>
      <c r="Q145" s="25">
        <f t="shared" si="56"/>
        <v>0</v>
      </c>
      <c r="R145" s="24">
        <f t="shared" si="56"/>
        <v>0</v>
      </c>
      <c r="S145" s="25">
        <f t="shared" si="56"/>
        <v>0</v>
      </c>
      <c r="T145" s="24">
        <f t="shared" si="55"/>
        <v>0</v>
      </c>
      <c r="U145" s="25">
        <f t="shared" si="55"/>
        <v>0</v>
      </c>
      <c r="V145" s="24">
        <f t="shared" si="55"/>
        <v>0</v>
      </c>
      <c r="W145" s="25">
        <f t="shared" si="55"/>
        <v>0</v>
      </c>
      <c r="X145" s="24">
        <f t="shared" si="55"/>
        <v>0</v>
      </c>
      <c r="Y145" s="24">
        <f t="shared" si="60"/>
        <v>0</v>
      </c>
      <c r="Z145" s="24">
        <f t="shared" si="61"/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6">
        <v>0</v>
      </c>
      <c r="AK145" s="25">
        <v>0</v>
      </c>
      <c r="AL145" s="24">
        <v>0</v>
      </c>
      <c r="AM145" s="25">
        <v>0</v>
      </c>
      <c r="AN145" s="26">
        <v>0</v>
      </c>
      <c r="AO145" s="25">
        <v>0</v>
      </c>
      <c r="AP145" s="24">
        <v>0</v>
      </c>
      <c r="AQ145" s="24">
        <f t="shared" si="62"/>
        <v>0</v>
      </c>
      <c r="AR145" s="24">
        <f t="shared" si="63"/>
        <v>0</v>
      </c>
      <c r="AS145" s="25">
        <v>0</v>
      </c>
      <c r="AT145" s="24">
        <v>0</v>
      </c>
      <c r="AU145" s="25">
        <v>0</v>
      </c>
      <c r="AV145" s="24">
        <v>0</v>
      </c>
      <c r="AW145" s="25">
        <v>0</v>
      </c>
      <c r="AX145" s="24">
        <v>0</v>
      </c>
      <c r="AY145" s="25">
        <v>0</v>
      </c>
      <c r="AZ145" s="24">
        <v>0</v>
      </c>
      <c r="BA145" s="25">
        <v>0</v>
      </c>
      <c r="BB145" s="26">
        <v>0</v>
      </c>
      <c r="BC145" s="25">
        <v>0</v>
      </c>
      <c r="BD145" s="24">
        <v>0</v>
      </c>
      <c r="BE145" s="25">
        <v>0</v>
      </c>
      <c r="BF145" s="26">
        <v>0</v>
      </c>
      <c r="BG145" s="25">
        <v>0</v>
      </c>
      <c r="BH145" s="24">
        <v>0</v>
      </c>
      <c r="BI145" s="24">
        <f t="shared" si="64"/>
        <v>0</v>
      </c>
      <c r="BJ145" s="24">
        <f t="shared" si="65"/>
        <v>0</v>
      </c>
      <c r="BK145" s="25">
        <v>0</v>
      </c>
      <c r="BL145" s="24">
        <v>0</v>
      </c>
      <c r="BM145" s="25">
        <v>0</v>
      </c>
      <c r="BN145" s="24">
        <v>0</v>
      </c>
      <c r="BO145" s="25">
        <v>0</v>
      </c>
      <c r="BP145" s="24">
        <v>0</v>
      </c>
      <c r="BQ145" s="25">
        <v>0</v>
      </c>
      <c r="BR145" s="24">
        <v>0</v>
      </c>
      <c r="BS145" s="25">
        <v>0</v>
      </c>
      <c r="BT145" s="26">
        <v>0</v>
      </c>
      <c r="BU145" s="25">
        <v>0</v>
      </c>
      <c r="BV145" s="24">
        <v>0</v>
      </c>
      <c r="BW145" s="25">
        <v>0</v>
      </c>
      <c r="BX145" s="26">
        <v>0</v>
      </c>
      <c r="BY145" s="25">
        <v>0</v>
      </c>
      <c r="BZ145" s="24">
        <v>0</v>
      </c>
      <c r="CA145" s="24">
        <f t="shared" si="66"/>
        <v>0</v>
      </c>
      <c r="CB145" s="24">
        <f t="shared" si="67"/>
        <v>0</v>
      </c>
      <c r="CC145" s="25">
        <v>0</v>
      </c>
      <c r="CD145" s="24">
        <v>0</v>
      </c>
      <c r="CE145" s="25">
        <v>0</v>
      </c>
      <c r="CF145" s="24">
        <v>0</v>
      </c>
      <c r="CG145" s="25">
        <v>0</v>
      </c>
      <c r="CH145" s="24">
        <v>0</v>
      </c>
      <c r="CI145" s="25">
        <v>0</v>
      </c>
      <c r="CJ145" s="24">
        <v>0</v>
      </c>
      <c r="CK145" s="25">
        <v>0</v>
      </c>
      <c r="CL145" s="26">
        <v>0</v>
      </c>
      <c r="CM145" s="25">
        <v>0</v>
      </c>
      <c r="CN145" s="24">
        <v>0</v>
      </c>
      <c r="CO145" s="25">
        <v>0</v>
      </c>
      <c r="CP145" s="26">
        <v>0</v>
      </c>
      <c r="CQ145" s="25">
        <v>0</v>
      </c>
      <c r="CR145" s="24">
        <v>0</v>
      </c>
    </row>
    <row r="146" spans="1:96" x14ac:dyDescent="0.25">
      <c r="A146" s="15">
        <v>115</v>
      </c>
      <c r="B146" s="8" t="s">
        <v>116</v>
      </c>
      <c r="C146" s="28"/>
      <c r="D146" s="29"/>
      <c r="E146" s="30" t="s">
        <v>128</v>
      </c>
      <c r="F146" s="31"/>
      <c r="G146" s="24">
        <f t="shared" si="58"/>
        <v>0</v>
      </c>
      <c r="H146" s="24">
        <f t="shared" si="59"/>
        <v>0</v>
      </c>
      <c r="I146" s="25">
        <f t="shared" si="56"/>
        <v>0</v>
      </c>
      <c r="J146" s="24">
        <f t="shared" si="56"/>
        <v>0</v>
      </c>
      <c r="K146" s="25">
        <f t="shared" si="56"/>
        <v>0</v>
      </c>
      <c r="L146" s="24">
        <f t="shared" si="56"/>
        <v>0</v>
      </c>
      <c r="M146" s="25">
        <f t="shared" si="56"/>
        <v>0</v>
      </c>
      <c r="N146" s="24">
        <f t="shared" si="56"/>
        <v>0</v>
      </c>
      <c r="O146" s="25">
        <f t="shared" si="56"/>
        <v>0</v>
      </c>
      <c r="P146" s="24">
        <f t="shared" si="56"/>
        <v>0</v>
      </c>
      <c r="Q146" s="25">
        <f t="shared" si="56"/>
        <v>0</v>
      </c>
      <c r="R146" s="24">
        <f t="shared" si="56"/>
        <v>0</v>
      </c>
      <c r="S146" s="25">
        <f t="shared" si="56"/>
        <v>0</v>
      </c>
      <c r="T146" s="24">
        <f t="shared" si="55"/>
        <v>0</v>
      </c>
      <c r="U146" s="25">
        <f t="shared" si="55"/>
        <v>0</v>
      </c>
      <c r="V146" s="24">
        <f t="shared" si="55"/>
        <v>0</v>
      </c>
      <c r="W146" s="25">
        <f t="shared" si="55"/>
        <v>0</v>
      </c>
      <c r="X146" s="24">
        <f t="shared" si="55"/>
        <v>0</v>
      </c>
      <c r="Y146" s="24">
        <f t="shared" si="60"/>
        <v>0</v>
      </c>
      <c r="Z146" s="24">
        <f t="shared" si="61"/>
        <v>0</v>
      </c>
      <c r="AA146" s="25">
        <v>0</v>
      </c>
      <c r="AB146" s="24">
        <v>0</v>
      </c>
      <c r="AC146" s="25">
        <v>0</v>
      </c>
      <c r="AD146" s="24">
        <v>0</v>
      </c>
      <c r="AE146" s="25">
        <v>0</v>
      </c>
      <c r="AF146" s="24">
        <v>0</v>
      </c>
      <c r="AG146" s="25">
        <v>0</v>
      </c>
      <c r="AH146" s="24">
        <v>0</v>
      </c>
      <c r="AI146" s="25">
        <v>0</v>
      </c>
      <c r="AJ146" s="26">
        <v>0</v>
      </c>
      <c r="AK146" s="25">
        <v>0</v>
      </c>
      <c r="AL146" s="24">
        <v>0</v>
      </c>
      <c r="AM146" s="25">
        <v>0</v>
      </c>
      <c r="AN146" s="26">
        <v>0</v>
      </c>
      <c r="AO146" s="25">
        <v>0</v>
      </c>
      <c r="AP146" s="24">
        <v>0</v>
      </c>
      <c r="AQ146" s="24">
        <f t="shared" si="62"/>
        <v>0</v>
      </c>
      <c r="AR146" s="24">
        <f t="shared" si="63"/>
        <v>0</v>
      </c>
      <c r="AS146" s="25">
        <v>0</v>
      </c>
      <c r="AT146" s="24">
        <v>0</v>
      </c>
      <c r="AU146" s="25">
        <v>0</v>
      </c>
      <c r="AV146" s="24">
        <v>0</v>
      </c>
      <c r="AW146" s="25">
        <v>0</v>
      </c>
      <c r="AX146" s="24">
        <v>0</v>
      </c>
      <c r="AY146" s="25">
        <v>0</v>
      </c>
      <c r="AZ146" s="24">
        <v>0</v>
      </c>
      <c r="BA146" s="25">
        <v>0</v>
      </c>
      <c r="BB146" s="26">
        <v>0</v>
      </c>
      <c r="BC146" s="25">
        <v>0</v>
      </c>
      <c r="BD146" s="24">
        <v>0</v>
      </c>
      <c r="BE146" s="25">
        <v>0</v>
      </c>
      <c r="BF146" s="26">
        <v>0</v>
      </c>
      <c r="BG146" s="25">
        <v>0</v>
      </c>
      <c r="BH146" s="24">
        <v>0</v>
      </c>
      <c r="BI146" s="24">
        <f t="shared" si="64"/>
        <v>0</v>
      </c>
      <c r="BJ146" s="24">
        <f t="shared" si="65"/>
        <v>0</v>
      </c>
      <c r="BK146" s="25">
        <v>0</v>
      </c>
      <c r="BL146" s="24">
        <v>0</v>
      </c>
      <c r="BM146" s="25">
        <v>0</v>
      </c>
      <c r="BN146" s="24">
        <v>0</v>
      </c>
      <c r="BO146" s="25">
        <v>0</v>
      </c>
      <c r="BP146" s="24">
        <v>0</v>
      </c>
      <c r="BQ146" s="25">
        <v>0</v>
      </c>
      <c r="BR146" s="24">
        <v>0</v>
      </c>
      <c r="BS146" s="25">
        <v>0</v>
      </c>
      <c r="BT146" s="26">
        <v>0</v>
      </c>
      <c r="BU146" s="25">
        <v>0</v>
      </c>
      <c r="BV146" s="24">
        <v>0</v>
      </c>
      <c r="BW146" s="25">
        <v>0</v>
      </c>
      <c r="BX146" s="26">
        <v>0</v>
      </c>
      <c r="BY146" s="25">
        <v>0</v>
      </c>
      <c r="BZ146" s="24">
        <v>0</v>
      </c>
      <c r="CA146" s="24">
        <f t="shared" si="66"/>
        <v>0</v>
      </c>
      <c r="CB146" s="24">
        <f t="shared" si="67"/>
        <v>0</v>
      </c>
      <c r="CC146" s="25">
        <v>0</v>
      </c>
      <c r="CD146" s="24">
        <v>0</v>
      </c>
      <c r="CE146" s="25">
        <v>0</v>
      </c>
      <c r="CF146" s="24">
        <v>0</v>
      </c>
      <c r="CG146" s="25">
        <v>0</v>
      </c>
      <c r="CH146" s="24">
        <v>0</v>
      </c>
      <c r="CI146" s="25">
        <v>0</v>
      </c>
      <c r="CJ146" s="24">
        <v>0</v>
      </c>
      <c r="CK146" s="25">
        <v>0</v>
      </c>
      <c r="CL146" s="26">
        <v>0</v>
      </c>
      <c r="CM146" s="25">
        <v>0</v>
      </c>
      <c r="CN146" s="24">
        <v>0</v>
      </c>
      <c r="CO146" s="25">
        <v>0</v>
      </c>
      <c r="CP146" s="26">
        <v>0</v>
      </c>
      <c r="CQ146" s="25">
        <v>0</v>
      </c>
      <c r="CR146" s="24">
        <v>0</v>
      </c>
    </row>
    <row r="147" spans="1:96" s="58" customFormat="1" x14ac:dyDescent="0.2">
      <c r="A147" s="15">
        <v>116</v>
      </c>
      <c r="B147" s="8" t="s">
        <v>149</v>
      </c>
      <c r="C147" s="28">
        <v>330382</v>
      </c>
      <c r="D147" s="29" t="s">
        <v>142</v>
      </c>
      <c r="E147" s="29" t="s">
        <v>128</v>
      </c>
      <c r="F147" s="31" t="s">
        <v>143</v>
      </c>
      <c r="G147" s="24">
        <f t="shared" si="58"/>
        <v>0</v>
      </c>
      <c r="H147" s="24">
        <f t="shared" si="59"/>
        <v>0</v>
      </c>
      <c r="I147" s="25">
        <f t="shared" si="56"/>
        <v>0</v>
      </c>
      <c r="J147" s="24">
        <f t="shared" si="56"/>
        <v>0</v>
      </c>
      <c r="K147" s="25">
        <f t="shared" si="56"/>
        <v>0</v>
      </c>
      <c r="L147" s="24">
        <f t="shared" si="56"/>
        <v>0</v>
      </c>
      <c r="M147" s="25">
        <f t="shared" si="56"/>
        <v>0</v>
      </c>
      <c r="N147" s="24">
        <f t="shared" si="56"/>
        <v>0</v>
      </c>
      <c r="O147" s="25">
        <f t="shared" si="56"/>
        <v>0</v>
      </c>
      <c r="P147" s="24">
        <f t="shared" si="56"/>
        <v>0</v>
      </c>
      <c r="Q147" s="25">
        <f t="shared" si="56"/>
        <v>0</v>
      </c>
      <c r="R147" s="24">
        <f t="shared" si="56"/>
        <v>0</v>
      </c>
      <c r="S147" s="25">
        <f t="shared" si="56"/>
        <v>0</v>
      </c>
      <c r="T147" s="24">
        <f t="shared" si="55"/>
        <v>0</v>
      </c>
      <c r="U147" s="25">
        <f t="shared" si="55"/>
        <v>0</v>
      </c>
      <c r="V147" s="24">
        <f t="shared" si="55"/>
        <v>0</v>
      </c>
      <c r="W147" s="25">
        <f t="shared" si="55"/>
        <v>0</v>
      </c>
      <c r="X147" s="24">
        <f t="shared" si="55"/>
        <v>0</v>
      </c>
      <c r="Y147" s="24">
        <f t="shared" si="60"/>
        <v>0</v>
      </c>
      <c r="Z147" s="24">
        <f t="shared" si="61"/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>
        <v>0</v>
      </c>
      <c r="AI147" s="25">
        <v>0</v>
      </c>
      <c r="AJ147" s="26">
        <v>0</v>
      </c>
      <c r="AK147" s="25">
        <v>0</v>
      </c>
      <c r="AL147" s="24">
        <v>0</v>
      </c>
      <c r="AM147" s="25">
        <v>0</v>
      </c>
      <c r="AN147" s="26">
        <v>0</v>
      </c>
      <c r="AO147" s="25">
        <v>0</v>
      </c>
      <c r="AP147" s="24">
        <v>0</v>
      </c>
      <c r="AQ147" s="24">
        <f t="shared" si="62"/>
        <v>0</v>
      </c>
      <c r="AR147" s="24">
        <f t="shared" si="63"/>
        <v>0</v>
      </c>
      <c r="AS147" s="25">
        <v>0</v>
      </c>
      <c r="AT147" s="24">
        <v>0</v>
      </c>
      <c r="AU147" s="25">
        <v>0</v>
      </c>
      <c r="AV147" s="24">
        <v>0</v>
      </c>
      <c r="AW147" s="25">
        <v>0</v>
      </c>
      <c r="AX147" s="24">
        <v>0</v>
      </c>
      <c r="AY147" s="25">
        <v>0</v>
      </c>
      <c r="AZ147" s="24">
        <v>0</v>
      </c>
      <c r="BA147" s="25">
        <v>0</v>
      </c>
      <c r="BB147" s="26">
        <v>0</v>
      </c>
      <c r="BC147" s="25">
        <v>0</v>
      </c>
      <c r="BD147" s="24">
        <v>0</v>
      </c>
      <c r="BE147" s="25">
        <v>0</v>
      </c>
      <c r="BF147" s="26">
        <v>0</v>
      </c>
      <c r="BG147" s="25">
        <v>0</v>
      </c>
      <c r="BH147" s="24">
        <v>0</v>
      </c>
      <c r="BI147" s="24">
        <f t="shared" si="64"/>
        <v>0</v>
      </c>
      <c r="BJ147" s="24">
        <f t="shared" si="65"/>
        <v>0</v>
      </c>
      <c r="BK147" s="25">
        <v>0</v>
      </c>
      <c r="BL147" s="24">
        <v>0</v>
      </c>
      <c r="BM147" s="25">
        <v>0</v>
      </c>
      <c r="BN147" s="24">
        <v>0</v>
      </c>
      <c r="BO147" s="25">
        <v>0</v>
      </c>
      <c r="BP147" s="24">
        <v>0</v>
      </c>
      <c r="BQ147" s="25">
        <v>0</v>
      </c>
      <c r="BR147" s="24">
        <v>0</v>
      </c>
      <c r="BS147" s="25">
        <v>0</v>
      </c>
      <c r="BT147" s="26">
        <v>0</v>
      </c>
      <c r="BU147" s="25">
        <v>0</v>
      </c>
      <c r="BV147" s="24">
        <v>0</v>
      </c>
      <c r="BW147" s="25">
        <v>0</v>
      </c>
      <c r="BX147" s="26">
        <v>0</v>
      </c>
      <c r="BY147" s="25">
        <v>0</v>
      </c>
      <c r="BZ147" s="24">
        <v>0</v>
      </c>
      <c r="CA147" s="24">
        <f t="shared" si="66"/>
        <v>0</v>
      </c>
      <c r="CB147" s="24">
        <f t="shared" si="67"/>
        <v>0</v>
      </c>
      <c r="CC147" s="25">
        <v>0</v>
      </c>
      <c r="CD147" s="24">
        <v>0</v>
      </c>
      <c r="CE147" s="25">
        <v>0</v>
      </c>
      <c r="CF147" s="24">
        <v>0</v>
      </c>
      <c r="CG147" s="25">
        <v>0</v>
      </c>
      <c r="CH147" s="24">
        <v>0</v>
      </c>
      <c r="CI147" s="25">
        <v>0</v>
      </c>
      <c r="CJ147" s="24">
        <v>0</v>
      </c>
      <c r="CK147" s="25">
        <v>0</v>
      </c>
      <c r="CL147" s="26">
        <v>0</v>
      </c>
      <c r="CM147" s="25">
        <v>0</v>
      </c>
      <c r="CN147" s="24">
        <v>0</v>
      </c>
      <c r="CO147" s="25">
        <v>0</v>
      </c>
      <c r="CP147" s="26">
        <v>0</v>
      </c>
      <c r="CQ147" s="25">
        <v>0</v>
      </c>
      <c r="CR147" s="24">
        <v>0</v>
      </c>
    </row>
    <row r="148" spans="1:96" x14ac:dyDescent="0.25">
      <c r="A148" s="15">
        <v>117</v>
      </c>
      <c r="B148" s="8" t="s">
        <v>150</v>
      </c>
      <c r="C148" s="69"/>
      <c r="D148" s="71"/>
      <c r="E148" s="71"/>
      <c r="F148" s="73"/>
      <c r="G148" s="24">
        <f t="shared" si="58"/>
        <v>0</v>
      </c>
      <c r="H148" s="24">
        <f t="shared" si="59"/>
        <v>0</v>
      </c>
      <c r="I148" s="25">
        <f t="shared" ref="I148:S157" si="68">AA148+AS148+BK148+CC148</f>
        <v>0</v>
      </c>
      <c r="J148" s="24">
        <f t="shared" si="68"/>
        <v>0</v>
      </c>
      <c r="K148" s="25">
        <f t="shared" si="68"/>
        <v>0</v>
      </c>
      <c r="L148" s="24">
        <f t="shared" si="68"/>
        <v>0</v>
      </c>
      <c r="M148" s="25">
        <f t="shared" si="68"/>
        <v>0</v>
      </c>
      <c r="N148" s="24">
        <f t="shared" si="68"/>
        <v>0</v>
      </c>
      <c r="O148" s="25">
        <f t="shared" si="68"/>
        <v>0</v>
      </c>
      <c r="P148" s="24">
        <f t="shared" si="68"/>
        <v>0</v>
      </c>
      <c r="Q148" s="25">
        <f t="shared" si="68"/>
        <v>0</v>
      </c>
      <c r="R148" s="24">
        <f t="shared" si="68"/>
        <v>0</v>
      </c>
      <c r="S148" s="25">
        <f t="shared" si="68"/>
        <v>0</v>
      </c>
      <c r="T148" s="24">
        <f t="shared" si="55"/>
        <v>0</v>
      </c>
      <c r="U148" s="25">
        <f t="shared" si="55"/>
        <v>0</v>
      </c>
      <c r="V148" s="24">
        <f t="shared" si="55"/>
        <v>0</v>
      </c>
      <c r="W148" s="25">
        <f t="shared" si="55"/>
        <v>0</v>
      </c>
      <c r="X148" s="24">
        <f t="shared" si="55"/>
        <v>0</v>
      </c>
      <c r="Y148" s="24">
        <f t="shared" si="60"/>
        <v>0</v>
      </c>
      <c r="Z148" s="24">
        <f t="shared" si="61"/>
        <v>0</v>
      </c>
      <c r="AA148" s="25">
        <v>0</v>
      </c>
      <c r="AB148" s="24">
        <v>0</v>
      </c>
      <c r="AC148" s="25">
        <v>0</v>
      </c>
      <c r="AD148" s="24">
        <v>0</v>
      </c>
      <c r="AE148" s="25">
        <v>0</v>
      </c>
      <c r="AF148" s="24">
        <v>0</v>
      </c>
      <c r="AG148" s="25">
        <v>0</v>
      </c>
      <c r="AH148" s="24">
        <v>0</v>
      </c>
      <c r="AI148" s="25">
        <v>0</v>
      </c>
      <c r="AJ148" s="24">
        <v>0</v>
      </c>
      <c r="AK148" s="25">
        <v>0</v>
      </c>
      <c r="AL148" s="24">
        <v>0</v>
      </c>
      <c r="AM148" s="25">
        <v>0</v>
      </c>
      <c r="AN148" s="24">
        <v>0</v>
      </c>
      <c r="AO148" s="25">
        <v>0</v>
      </c>
      <c r="AP148" s="24">
        <v>0</v>
      </c>
      <c r="AQ148" s="24">
        <f t="shared" si="62"/>
        <v>0</v>
      </c>
      <c r="AR148" s="24">
        <f t="shared" si="63"/>
        <v>0</v>
      </c>
      <c r="AS148" s="25">
        <v>0</v>
      </c>
      <c r="AT148" s="24">
        <v>0</v>
      </c>
      <c r="AU148" s="25">
        <v>0</v>
      </c>
      <c r="AV148" s="24">
        <v>0</v>
      </c>
      <c r="AW148" s="25">
        <v>0</v>
      </c>
      <c r="AX148" s="24">
        <v>0</v>
      </c>
      <c r="AY148" s="25">
        <v>0</v>
      </c>
      <c r="AZ148" s="24">
        <v>0</v>
      </c>
      <c r="BA148" s="25">
        <v>0</v>
      </c>
      <c r="BB148" s="24">
        <v>0</v>
      </c>
      <c r="BC148" s="25">
        <v>0</v>
      </c>
      <c r="BD148" s="24">
        <v>0</v>
      </c>
      <c r="BE148" s="25">
        <v>0</v>
      </c>
      <c r="BF148" s="24">
        <v>0</v>
      </c>
      <c r="BG148" s="25">
        <v>0</v>
      </c>
      <c r="BH148" s="24">
        <v>0</v>
      </c>
      <c r="BI148" s="24">
        <f t="shared" si="64"/>
        <v>0</v>
      </c>
      <c r="BJ148" s="24">
        <f t="shared" si="65"/>
        <v>0</v>
      </c>
      <c r="BK148" s="25">
        <v>0</v>
      </c>
      <c r="BL148" s="24">
        <v>0</v>
      </c>
      <c r="BM148" s="25">
        <v>0</v>
      </c>
      <c r="BN148" s="24">
        <v>0</v>
      </c>
      <c r="BO148" s="25">
        <v>0</v>
      </c>
      <c r="BP148" s="24">
        <v>0</v>
      </c>
      <c r="BQ148" s="25">
        <v>0</v>
      </c>
      <c r="BR148" s="24">
        <v>0</v>
      </c>
      <c r="BS148" s="25">
        <v>0</v>
      </c>
      <c r="BT148" s="24">
        <v>0</v>
      </c>
      <c r="BU148" s="25">
        <v>0</v>
      </c>
      <c r="BV148" s="24">
        <v>0</v>
      </c>
      <c r="BW148" s="25">
        <v>0</v>
      </c>
      <c r="BX148" s="24">
        <v>0</v>
      </c>
      <c r="BY148" s="25">
        <v>0</v>
      </c>
      <c r="BZ148" s="24">
        <v>0</v>
      </c>
      <c r="CA148" s="24">
        <f t="shared" si="66"/>
        <v>0</v>
      </c>
      <c r="CB148" s="24">
        <f t="shared" si="67"/>
        <v>0</v>
      </c>
      <c r="CC148" s="25">
        <v>0</v>
      </c>
      <c r="CD148" s="24">
        <v>0</v>
      </c>
      <c r="CE148" s="25">
        <v>0</v>
      </c>
      <c r="CF148" s="24">
        <v>0</v>
      </c>
      <c r="CG148" s="25">
        <v>0</v>
      </c>
      <c r="CH148" s="24">
        <v>0</v>
      </c>
      <c r="CI148" s="25">
        <v>0</v>
      </c>
      <c r="CJ148" s="24">
        <v>0</v>
      </c>
      <c r="CK148" s="25">
        <v>0</v>
      </c>
      <c r="CL148" s="24">
        <v>0</v>
      </c>
      <c r="CM148" s="25">
        <v>0</v>
      </c>
      <c r="CN148" s="24">
        <v>0</v>
      </c>
      <c r="CO148" s="25">
        <v>0</v>
      </c>
      <c r="CP148" s="24">
        <v>0</v>
      </c>
      <c r="CQ148" s="25">
        <v>0</v>
      </c>
      <c r="CR148" s="24">
        <v>0</v>
      </c>
    </row>
    <row r="149" spans="1:96" x14ac:dyDescent="0.25">
      <c r="A149" s="15">
        <v>118</v>
      </c>
      <c r="B149" s="8" t="s">
        <v>151</v>
      </c>
      <c r="C149" s="69"/>
      <c r="D149" s="71"/>
      <c r="E149" s="71"/>
      <c r="F149" s="73"/>
      <c r="G149" s="24">
        <f t="shared" si="58"/>
        <v>0</v>
      </c>
      <c r="H149" s="24">
        <f t="shared" si="59"/>
        <v>0</v>
      </c>
      <c r="I149" s="25">
        <f t="shared" si="68"/>
        <v>0</v>
      </c>
      <c r="J149" s="24">
        <f t="shared" si="68"/>
        <v>0</v>
      </c>
      <c r="K149" s="25">
        <f t="shared" si="68"/>
        <v>0</v>
      </c>
      <c r="L149" s="24">
        <f t="shared" si="68"/>
        <v>0</v>
      </c>
      <c r="M149" s="25">
        <f t="shared" si="68"/>
        <v>0</v>
      </c>
      <c r="N149" s="24">
        <f t="shared" si="68"/>
        <v>0</v>
      </c>
      <c r="O149" s="25">
        <f t="shared" si="68"/>
        <v>0</v>
      </c>
      <c r="P149" s="24">
        <f t="shared" si="68"/>
        <v>0</v>
      </c>
      <c r="Q149" s="25">
        <f t="shared" si="68"/>
        <v>0</v>
      </c>
      <c r="R149" s="24">
        <f t="shared" si="68"/>
        <v>0</v>
      </c>
      <c r="S149" s="25">
        <f t="shared" si="68"/>
        <v>0</v>
      </c>
      <c r="T149" s="24">
        <f t="shared" si="55"/>
        <v>0</v>
      </c>
      <c r="U149" s="25">
        <f t="shared" si="55"/>
        <v>0</v>
      </c>
      <c r="V149" s="24">
        <f t="shared" si="55"/>
        <v>0</v>
      </c>
      <c r="W149" s="25">
        <f t="shared" si="55"/>
        <v>0</v>
      </c>
      <c r="X149" s="24">
        <f t="shared" si="55"/>
        <v>0</v>
      </c>
      <c r="Y149" s="24">
        <f t="shared" si="60"/>
        <v>0</v>
      </c>
      <c r="Z149" s="24">
        <f t="shared" si="61"/>
        <v>0</v>
      </c>
      <c r="AA149" s="25">
        <v>0</v>
      </c>
      <c r="AB149" s="24">
        <v>0</v>
      </c>
      <c r="AC149" s="25">
        <v>0</v>
      </c>
      <c r="AD149" s="24">
        <v>0</v>
      </c>
      <c r="AE149" s="25">
        <v>0</v>
      </c>
      <c r="AF149" s="24">
        <v>0</v>
      </c>
      <c r="AG149" s="25">
        <v>0</v>
      </c>
      <c r="AH149" s="24">
        <v>0</v>
      </c>
      <c r="AI149" s="25">
        <v>0</v>
      </c>
      <c r="AJ149" s="24">
        <v>0</v>
      </c>
      <c r="AK149" s="25">
        <v>0</v>
      </c>
      <c r="AL149" s="24">
        <v>0</v>
      </c>
      <c r="AM149" s="25">
        <v>0</v>
      </c>
      <c r="AN149" s="24">
        <v>0</v>
      </c>
      <c r="AO149" s="25">
        <v>0</v>
      </c>
      <c r="AP149" s="24">
        <v>0</v>
      </c>
      <c r="AQ149" s="24">
        <f t="shared" si="62"/>
        <v>0</v>
      </c>
      <c r="AR149" s="24">
        <f t="shared" si="63"/>
        <v>0</v>
      </c>
      <c r="AS149" s="25">
        <v>0</v>
      </c>
      <c r="AT149" s="24">
        <v>0</v>
      </c>
      <c r="AU149" s="25">
        <v>0</v>
      </c>
      <c r="AV149" s="24">
        <v>0</v>
      </c>
      <c r="AW149" s="25">
        <v>0</v>
      </c>
      <c r="AX149" s="24">
        <v>0</v>
      </c>
      <c r="AY149" s="25">
        <v>0</v>
      </c>
      <c r="AZ149" s="24">
        <v>0</v>
      </c>
      <c r="BA149" s="25">
        <v>0</v>
      </c>
      <c r="BB149" s="24">
        <v>0</v>
      </c>
      <c r="BC149" s="25">
        <v>0</v>
      </c>
      <c r="BD149" s="24">
        <v>0</v>
      </c>
      <c r="BE149" s="25">
        <v>0</v>
      </c>
      <c r="BF149" s="24">
        <v>0</v>
      </c>
      <c r="BG149" s="25">
        <v>0</v>
      </c>
      <c r="BH149" s="24">
        <v>0</v>
      </c>
      <c r="BI149" s="24">
        <f t="shared" si="64"/>
        <v>0</v>
      </c>
      <c r="BJ149" s="24">
        <f t="shared" si="65"/>
        <v>0</v>
      </c>
      <c r="BK149" s="25">
        <v>0</v>
      </c>
      <c r="BL149" s="24">
        <v>0</v>
      </c>
      <c r="BM149" s="25">
        <v>0</v>
      </c>
      <c r="BN149" s="24">
        <v>0</v>
      </c>
      <c r="BO149" s="25">
        <v>0</v>
      </c>
      <c r="BP149" s="24">
        <v>0</v>
      </c>
      <c r="BQ149" s="25">
        <v>0</v>
      </c>
      <c r="BR149" s="24">
        <v>0</v>
      </c>
      <c r="BS149" s="25">
        <v>0</v>
      </c>
      <c r="BT149" s="24">
        <v>0</v>
      </c>
      <c r="BU149" s="25">
        <v>0</v>
      </c>
      <c r="BV149" s="24">
        <v>0</v>
      </c>
      <c r="BW149" s="25">
        <v>0</v>
      </c>
      <c r="BX149" s="24">
        <v>0</v>
      </c>
      <c r="BY149" s="25">
        <v>0</v>
      </c>
      <c r="BZ149" s="24">
        <v>0</v>
      </c>
      <c r="CA149" s="24">
        <f t="shared" si="66"/>
        <v>0</v>
      </c>
      <c r="CB149" s="24">
        <f t="shared" si="67"/>
        <v>0</v>
      </c>
      <c r="CC149" s="25">
        <v>0</v>
      </c>
      <c r="CD149" s="24">
        <v>0</v>
      </c>
      <c r="CE149" s="25">
        <v>0</v>
      </c>
      <c r="CF149" s="24">
        <v>0</v>
      </c>
      <c r="CG149" s="25">
        <v>0</v>
      </c>
      <c r="CH149" s="24">
        <v>0</v>
      </c>
      <c r="CI149" s="25">
        <v>0</v>
      </c>
      <c r="CJ149" s="24">
        <v>0</v>
      </c>
      <c r="CK149" s="25">
        <v>0</v>
      </c>
      <c r="CL149" s="24">
        <v>0</v>
      </c>
      <c r="CM149" s="25">
        <v>0</v>
      </c>
      <c r="CN149" s="24">
        <v>0</v>
      </c>
      <c r="CO149" s="25">
        <v>0</v>
      </c>
      <c r="CP149" s="24">
        <v>0</v>
      </c>
      <c r="CQ149" s="25">
        <v>0</v>
      </c>
      <c r="CR149" s="24">
        <v>0</v>
      </c>
    </row>
    <row r="150" spans="1:96" x14ac:dyDescent="0.25">
      <c r="A150" s="15">
        <v>119</v>
      </c>
      <c r="B150" s="8" t="s">
        <v>297</v>
      </c>
      <c r="C150" s="69"/>
      <c r="D150" s="71"/>
      <c r="E150" s="71"/>
      <c r="F150" s="73"/>
      <c r="G150" s="24">
        <f t="shared" si="58"/>
        <v>0</v>
      </c>
      <c r="H150" s="24">
        <f t="shared" si="59"/>
        <v>0</v>
      </c>
      <c r="I150" s="25">
        <f t="shared" si="68"/>
        <v>0</v>
      </c>
      <c r="J150" s="24">
        <f t="shared" si="68"/>
        <v>0</v>
      </c>
      <c r="K150" s="25">
        <f t="shared" si="68"/>
        <v>0</v>
      </c>
      <c r="L150" s="24">
        <f t="shared" si="68"/>
        <v>0</v>
      </c>
      <c r="M150" s="25">
        <f t="shared" si="68"/>
        <v>0</v>
      </c>
      <c r="N150" s="24">
        <f t="shared" si="68"/>
        <v>0</v>
      </c>
      <c r="O150" s="25">
        <f t="shared" si="68"/>
        <v>0</v>
      </c>
      <c r="P150" s="24">
        <f t="shared" si="68"/>
        <v>0</v>
      </c>
      <c r="Q150" s="25">
        <f t="shared" si="68"/>
        <v>0</v>
      </c>
      <c r="R150" s="24">
        <f t="shared" si="68"/>
        <v>0</v>
      </c>
      <c r="S150" s="25">
        <f t="shared" si="68"/>
        <v>0</v>
      </c>
      <c r="T150" s="24">
        <f t="shared" si="55"/>
        <v>0</v>
      </c>
      <c r="U150" s="25">
        <f t="shared" si="55"/>
        <v>0</v>
      </c>
      <c r="V150" s="24">
        <f t="shared" si="55"/>
        <v>0</v>
      </c>
      <c r="W150" s="25">
        <f t="shared" si="55"/>
        <v>0</v>
      </c>
      <c r="X150" s="24">
        <f t="shared" si="55"/>
        <v>0</v>
      </c>
      <c r="Y150" s="24">
        <f t="shared" si="60"/>
        <v>0</v>
      </c>
      <c r="Z150" s="24">
        <f t="shared" si="61"/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/>
      <c r="AH150" s="24"/>
      <c r="AI150" s="25">
        <v>0</v>
      </c>
      <c r="AJ150" s="24">
        <v>0</v>
      </c>
      <c r="AK150" s="25">
        <v>0</v>
      </c>
      <c r="AL150" s="24">
        <v>0</v>
      </c>
      <c r="AM150" s="25">
        <v>0</v>
      </c>
      <c r="AN150" s="24">
        <v>0</v>
      </c>
      <c r="AO150" s="25">
        <v>0</v>
      </c>
      <c r="AP150" s="24">
        <v>0</v>
      </c>
      <c r="AQ150" s="24">
        <f t="shared" si="62"/>
        <v>0</v>
      </c>
      <c r="AR150" s="24">
        <f t="shared" si="63"/>
        <v>0</v>
      </c>
      <c r="AS150" s="25">
        <v>0</v>
      </c>
      <c r="AT150" s="24">
        <v>0</v>
      </c>
      <c r="AU150" s="25">
        <v>0</v>
      </c>
      <c r="AV150" s="24">
        <v>0</v>
      </c>
      <c r="AW150" s="25">
        <v>0</v>
      </c>
      <c r="AX150" s="24">
        <v>0</v>
      </c>
      <c r="AY150" s="25"/>
      <c r="AZ150" s="24"/>
      <c r="BA150" s="25">
        <v>0</v>
      </c>
      <c r="BB150" s="24">
        <v>0</v>
      </c>
      <c r="BC150" s="25">
        <v>0</v>
      </c>
      <c r="BD150" s="24">
        <v>0</v>
      </c>
      <c r="BE150" s="25">
        <v>0</v>
      </c>
      <c r="BF150" s="24">
        <v>0</v>
      </c>
      <c r="BG150" s="25">
        <v>0</v>
      </c>
      <c r="BH150" s="24">
        <v>0</v>
      </c>
      <c r="BI150" s="24">
        <f t="shared" si="64"/>
        <v>0</v>
      </c>
      <c r="BJ150" s="24">
        <f t="shared" si="65"/>
        <v>0</v>
      </c>
      <c r="BK150" s="25">
        <v>0</v>
      </c>
      <c r="BL150" s="24">
        <v>0</v>
      </c>
      <c r="BM150" s="25">
        <v>0</v>
      </c>
      <c r="BN150" s="24">
        <v>0</v>
      </c>
      <c r="BO150" s="25">
        <v>0</v>
      </c>
      <c r="BP150" s="24">
        <v>0</v>
      </c>
      <c r="BQ150" s="25"/>
      <c r="BR150" s="24"/>
      <c r="BS150" s="25">
        <v>0</v>
      </c>
      <c r="BT150" s="24">
        <v>0</v>
      </c>
      <c r="BU150" s="25">
        <v>0</v>
      </c>
      <c r="BV150" s="24">
        <v>0</v>
      </c>
      <c r="BW150" s="25">
        <v>0</v>
      </c>
      <c r="BX150" s="24">
        <v>0</v>
      </c>
      <c r="BY150" s="25">
        <v>0</v>
      </c>
      <c r="BZ150" s="24">
        <v>0</v>
      </c>
      <c r="CA150" s="24">
        <f t="shared" si="66"/>
        <v>0</v>
      </c>
      <c r="CB150" s="24">
        <f t="shared" si="67"/>
        <v>0</v>
      </c>
      <c r="CC150" s="25">
        <v>0</v>
      </c>
      <c r="CD150" s="24">
        <v>0</v>
      </c>
      <c r="CE150" s="25">
        <v>0</v>
      </c>
      <c r="CF150" s="24">
        <v>0</v>
      </c>
      <c r="CG150" s="25">
        <v>0</v>
      </c>
      <c r="CH150" s="24">
        <v>0</v>
      </c>
      <c r="CI150" s="25"/>
      <c r="CJ150" s="24"/>
      <c r="CK150" s="25">
        <v>0</v>
      </c>
      <c r="CL150" s="24">
        <v>0</v>
      </c>
      <c r="CM150" s="25">
        <v>0</v>
      </c>
      <c r="CN150" s="24">
        <v>0</v>
      </c>
      <c r="CO150" s="25">
        <v>0</v>
      </c>
      <c r="CP150" s="24">
        <v>0</v>
      </c>
      <c r="CQ150" s="25">
        <v>0</v>
      </c>
      <c r="CR150" s="24">
        <v>0</v>
      </c>
    </row>
    <row r="151" spans="1:96" x14ac:dyDescent="0.25">
      <c r="A151" s="6"/>
      <c r="B151" s="13" t="s">
        <v>298</v>
      </c>
      <c r="C151" s="69"/>
      <c r="D151" s="71"/>
      <c r="E151" s="71"/>
      <c r="F151" s="73"/>
      <c r="G151" s="24">
        <f t="shared" si="58"/>
        <v>0</v>
      </c>
      <c r="H151" s="24">
        <f t="shared" si="59"/>
        <v>0</v>
      </c>
      <c r="I151" s="25">
        <f t="shared" si="68"/>
        <v>0</v>
      </c>
      <c r="J151" s="24">
        <f t="shared" si="68"/>
        <v>0</v>
      </c>
      <c r="K151" s="25">
        <f t="shared" si="68"/>
        <v>0</v>
      </c>
      <c r="L151" s="24">
        <f t="shared" si="68"/>
        <v>0</v>
      </c>
      <c r="M151" s="25">
        <f t="shared" si="68"/>
        <v>0</v>
      </c>
      <c r="N151" s="24">
        <f t="shared" si="68"/>
        <v>0</v>
      </c>
      <c r="O151" s="25">
        <f t="shared" si="68"/>
        <v>0</v>
      </c>
      <c r="P151" s="24">
        <f t="shared" si="68"/>
        <v>0</v>
      </c>
      <c r="Q151" s="25">
        <f t="shared" si="68"/>
        <v>0</v>
      </c>
      <c r="R151" s="24">
        <f t="shared" si="68"/>
        <v>0</v>
      </c>
      <c r="S151" s="25">
        <f t="shared" si="68"/>
        <v>0</v>
      </c>
      <c r="T151" s="24">
        <f t="shared" si="55"/>
        <v>0</v>
      </c>
      <c r="U151" s="25">
        <f t="shared" si="55"/>
        <v>0</v>
      </c>
      <c r="V151" s="24">
        <f t="shared" si="55"/>
        <v>0</v>
      </c>
      <c r="W151" s="25">
        <f t="shared" si="55"/>
        <v>0</v>
      </c>
      <c r="X151" s="24">
        <f t="shared" si="55"/>
        <v>0</v>
      </c>
      <c r="Y151" s="24">
        <f t="shared" si="60"/>
        <v>0</v>
      </c>
      <c r="Z151" s="24">
        <f t="shared" si="61"/>
        <v>0</v>
      </c>
      <c r="AA151" s="25">
        <v>0</v>
      </c>
      <c r="AB151" s="24">
        <v>0</v>
      </c>
      <c r="AC151" s="25">
        <v>0</v>
      </c>
      <c r="AD151" s="24">
        <v>0</v>
      </c>
      <c r="AE151" s="25">
        <v>0</v>
      </c>
      <c r="AF151" s="24">
        <v>0</v>
      </c>
      <c r="AG151" s="25">
        <v>0</v>
      </c>
      <c r="AH151" s="24">
        <v>0</v>
      </c>
      <c r="AI151" s="25"/>
      <c r="AJ151" s="24"/>
      <c r="AK151" s="25"/>
      <c r="AL151" s="24"/>
      <c r="AM151" s="25"/>
      <c r="AN151" s="24"/>
      <c r="AO151" s="25">
        <v>0</v>
      </c>
      <c r="AP151" s="24">
        <v>0</v>
      </c>
      <c r="AQ151" s="24">
        <f t="shared" si="62"/>
        <v>0</v>
      </c>
      <c r="AR151" s="24">
        <f t="shared" si="63"/>
        <v>0</v>
      </c>
      <c r="AS151" s="25">
        <v>0</v>
      </c>
      <c r="AT151" s="24">
        <v>0</v>
      </c>
      <c r="AU151" s="25">
        <v>0</v>
      </c>
      <c r="AV151" s="24">
        <v>0</v>
      </c>
      <c r="AW151" s="25">
        <v>0</v>
      </c>
      <c r="AX151" s="24">
        <v>0</v>
      </c>
      <c r="AY151" s="25">
        <v>0</v>
      </c>
      <c r="AZ151" s="24">
        <v>0</v>
      </c>
      <c r="BA151" s="25"/>
      <c r="BB151" s="24"/>
      <c r="BC151" s="25"/>
      <c r="BD151" s="24"/>
      <c r="BE151" s="25"/>
      <c r="BF151" s="24"/>
      <c r="BG151" s="25">
        <v>0</v>
      </c>
      <c r="BH151" s="24">
        <v>0</v>
      </c>
      <c r="BI151" s="24">
        <f t="shared" si="64"/>
        <v>0</v>
      </c>
      <c r="BJ151" s="24">
        <f t="shared" si="65"/>
        <v>0</v>
      </c>
      <c r="BK151" s="25">
        <v>0</v>
      </c>
      <c r="BL151" s="24">
        <v>0</v>
      </c>
      <c r="BM151" s="25">
        <v>0</v>
      </c>
      <c r="BN151" s="24">
        <v>0</v>
      </c>
      <c r="BO151" s="25">
        <v>0</v>
      </c>
      <c r="BP151" s="24">
        <v>0</v>
      </c>
      <c r="BQ151" s="25">
        <v>0</v>
      </c>
      <c r="BR151" s="24">
        <v>0</v>
      </c>
      <c r="BS151" s="25"/>
      <c r="BT151" s="24"/>
      <c r="BU151" s="25"/>
      <c r="BV151" s="24"/>
      <c r="BW151" s="25"/>
      <c r="BX151" s="24"/>
      <c r="BY151" s="25">
        <v>0</v>
      </c>
      <c r="BZ151" s="24">
        <v>0</v>
      </c>
      <c r="CA151" s="24">
        <f t="shared" si="66"/>
        <v>0</v>
      </c>
      <c r="CB151" s="24">
        <f t="shared" si="67"/>
        <v>0</v>
      </c>
      <c r="CC151" s="25">
        <v>0</v>
      </c>
      <c r="CD151" s="24">
        <v>0</v>
      </c>
      <c r="CE151" s="25">
        <v>0</v>
      </c>
      <c r="CF151" s="24">
        <v>0</v>
      </c>
      <c r="CG151" s="25">
        <v>0</v>
      </c>
      <c r="CH151" s="24">
        <v>0</v>
      </c>
      <c r="CI151" s="25">
        <v>0</v>
      </c>
      <c r="CJ151" s="24">
        <v>0</v>
      </c>
      <c r="CK151" s="25"/>
      <c r="CL151" s="24"/>
      <c r="CM151" s="25"/>
      <c r="CN151" s="24"/>
      <c r="CO151" s="25"/>
      <c r="CP151" s="24"/>
      <c r="CQ151" s="25">
        <v>0</v>
      </c>
      <c r="CR151" s="24">
        <v>0</v>
      </c>
    </row>
    <row r="152" spans="1:96" ht="26.25" x14ac:dyDescent="0.25">
      <c r="A152" s="15">
        <v>120</v>
      </c>
      <c r="B152" s="8" t="s">
        <v>299</v>
      </c>
      <c r="C152" s="69"/>
      <c r="D152" s="71"/>
      <c r="E152" s="71"/>
      <c r="F152" s="73"/>
      <c r="G152" s="24">
        <f t="shared" si="58"/>
        <v>0</v>
      </c>
      <c r="H152" s="24">
        <f t="shared" si="59"/>
        <v>0</v>
      </c>
      <c r="I152" s="25">
        <f t="shared" si="68"/>
        <v>0</v>
      </c>
      <c r="J152" s="24">
        <f t="shared" si="68"/>
        <v>0</v>
      </c>
      <c r="K152" s="25">
        <f t="shared" si="68"/>
        <v>0</v>
      </c>
      <c r="L152" s="24">
        <f t="shared" si="68"/>
        <v>0</v>
      </c>
      <c r="M152" s="25">
        <f t="shared" si="68"/>
        <v>0</v>
      </c>
      <c r="N152" s="24">
        <f t="shared" si="68"/>
        <v>0</v>
      </c>
      <c r="O152" s="25">
        <f t="shared" si="68"/>
        <v>0</v>
      </c>
      <c r="P152" s="24">
        <f t="shared" si="68"/>
        <v>0</v>
      </c>
      <c r="Q152" s="25">
        <f t="shared" si="68"/>
        <v>0</v>
      </c>
      <c r="R152" s="24">
        <f t="shared" si="68"/>
        <v>0</v>
      </c>
      <c r="S152" s="25">
        <f t="shared" si="68"/>
        <v>0</v>
      </c>
      <c r="T152" s="24">
        <f t="shared" si="55"/>
        <v>0</v>
      </c>
      <c r="U152" s="25">
        <f t="shared" si="55"/>
        <v>0</v>
      </c>
      <c r="V152" s="24">
        <f t="shared" si="55"/>
        <v>0</v>
      </c>
      <c r="W152" s="25">
        <f t="shared" si="55"/>
        <v>0</v>
      </c>
      <c r="X152" s="24">
        <f t="shared" si="55"/>
        <v>0</v>
      </c>
      <c r="Y152" s="24">
        <f t="shared" si="60"/>
        <v>0</v>
      </c>
      <c r="Z152" s="24">
        <f t="shared" si="61"/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/>
      <c r="AJ152" s="24"/>
      <c r="AK152" s="25"/>
      <c r="AL152" s="24"/>
      <c r="AM152" s="25"/>
      <c r="AN152" s="24"/>
      <c r="AO152" s="25">
        <v>0</v>
      </c>
      <c r="AP152" s="24">
        <v>0</v>
      </c>
      <c r="AQ152" s="24">
        <f t="shared" si="62"/>
        <v>0</v>
      </c>
      <c r="AR152" s="24">
        <f t="shared" si="63"/>
        <v>0</v>
      </c>
      <c r="AS152" s="25">
        <v>0</v>
      </c>
      <c r="AT152" s="24">
        <v>0</v>
      </c>
      <c r="AU152" s="25">
        <v>0</v>
      </c>
      <c r="AV152" s="24">
        <v>0</v>
      </c>
      <c r="AW152" s="25">
        <v>0</v>
      </c>
      <c r="AX152" s="24">
        <v>0</v>
      </c>
      <c r="AY152" s="25">
        <v>0</v>
      </c>
      <c r="AZ152" s="24">
        <v>0</v>
      </c>
      <c r="BA152" s="25"/>
      <c r="BB152" s="24"/>
      <c r="BC152" s="25"/>
      <c r="BD152" s="24"/>
      <c r="BE152" s="25"/>
      <c r="BF152" s="24"/>
      <c r="BG152" s="25">
        <v>0</v>
      </c>
      <c r="BH152" s="24">
        <v>0</v>
      </c>
      <c r="BI152" s="24">
        <f t="shared" si="64"/>
        <v>0</v>
      </c>
      <c r="BJ152" s="24">
        <f t="shared" si="65"/>
        <v>0</v>
      </c>
      <c r="BK152" s="25">
        <v>0</v>
      </c>
      <c r="BL152" s="24">
        <v>0</v>
      </c>
      <c r="BM152" s="25">
        <v>0</v>
      </c>
      <c r="BN152" s="24">
        <v>0</v>
      </c>
      <c r="BO152" s="25">
        <v>0</v>
      </c>
      <c r="BP152" s="24">
        <v>0</v>
      </c>
      <c r="BQ152" s="25">
        <v>0</v>
      </c>
      <c r="BR152" s="24">
        <v>0</v>
      </c>
      <c r="BS152" s="25"/>
      <c r="BT152" s="24"/>
      <c r="BU152" s="25"/>
      <c r="BV152" s="24"/>
      <c r="BW152" s="25"/>
      <c r="BX152" s="24"/>
      <c r="BY152" s="25">
        <v>0</v>
      </c>
      <c r="BZ152" s="24">
        <v>0</v>
      </c>
      <c r="CA152" s="24">
        <f t="shared" si="66"/>
        <v>0</v>
      </c>
      <c r="CB152" s="24">
        <f t="shared" si="67"/>
        <v>0</v>
      </c>
      <c r="CC152" s="25">
        <v>0</v>
      </c>
      <c r="CD152" s="24">
        <v>0</v>
      </c>
      <c r="CE152" s="25">
        <v>0</v>
      </c>
      <c r="CF152" s="24">
        <v>0</v>
      </c>
      <c r="CG152" s="25">
        <v>0</v>
      </c>
      <c r="CH152" s="24">
        <v>0</v>
      </c>
      <c r="CI152" s="25">
        <v>0</v>
      </c>
      <c r="CJ152" s="24">
        <v>0</v>
      </c>
      <c r="CK152" s="25"/>
      <c r="CL152" s="24"/>
      <c r="CM152" s="25"/>
      <c r="CN152" s="24"/>
      <c r="CO152" s="25"/>
      <c r="CP152" s="24"/>
      <c r="CQ152" s="25">
        <v>0</v>
      </c>
      <c r="CR152" s="24">
        <v>0</v>
      </c>
    </row>
    <row r="153" spans="1:96" x14ac:dyDescent="0.25">
      <c r="A153" s="6"/>
      <c r="B153" s="13" t="s">
        <v>300</v>
      </c>
      <c r="C153" s="69"/>
      <c r="D153" s="71"/>
      <c r="E153" s="71"/>
      <c r="F153" s="73"/>
      <c r="G153" s="24">
        <f t="shared" si="58"/>
        <v>0</v>
      </c>
      <c r="H153" s="24">
        <f t="shared" si="59"/>
        <v>0</v>
      </c>
      <c r="I153" s="25">
        <f t="shared" si="68"/>
        <v>0</v>
      </c>
      <c r="J153" s="24">
        <f t="shared" si="68"/>
        <v>0</v>
      </c>
      <c r="K153" s="25">
        <f t="shared" si="68"/>
        <v>0</v>
      </c>
      <c r="L153" s="24">
        <f t="shared" si="68"/>
        <v>0</v>
      </c>
      <c r="M153" s="25">
        <f t="shared" si="68"/>
        <v>0</v>
      </c>
      <c r="N153" s="24">
        <f t="shared" si="68"/>
        <v>0</v>
      </c>
      <c r="O153" s="25">
        <f t="shared" si="68"/>
        <v>0</v>
      </c>
      <c r="P153" s="24">
        <f t="shared" si="68"/>
        <v>0</v>
      </c>
      <c r="Q153" s="25">
        <f t="shared" si="68"/>
        <v>0</v>
      </c>
      <c r="R153" s="24">
        <f t="shared" si="68"/>
        <v>0</v>
      </c>
      <c r="S153" s="25">
        <f t="shared" si="68"/>
        <v>0</v>
      </c>
      <c r="T153" s="24">
        <f t="shared" si="55"/>
        <v>0</v>
      </c>
      <c r="U153" s="25">
        <f t="shared" si="55"/>
        <v>0</v>
      </c>
      <c r="V153" s="24">
        <f t="shared" si="55"/>
        <v>0</v>
      </c>
      <c r="W153" s="25">
        <f t="shared" si="55"/>
        <v>0</v>
      </c>
      <c r="X153" s="24">
        <f t="shared" si="55"/>
        <v>0</v>
      </c>
      <c r="Y153" s="24">
        <f t="shared" si="60"/>
        <v>0</v>
      </c>
      <c r="Z153" s="24">
        <f t="shared" si="61"/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/>
      <c r="AJ153" s="24"/>
      <c r="AK153" s="25"/>
      <c r="AL153" s="24"/>
      <c r="AM153" s="25"/>
      <c r="AN153" s="24"/>
      <c r="AO153" s="25">
        <v>0</v>
      </c>
      <c r="AP153" s="24">
        <v>0</v>
      </c>
      <c r="AQ153" s="24">
        <f t="shared" si="62"/>
        <v>0</v>
      </c>
      <c r="AR153" s="24">
        <f t="shared" si="63"/>
        <v>0</v>
      </c>
      <c r="AS153" s="25">
        <v>0</v>
      </c>
      <c r="AT153" s="24">
        <v>0</v>
      </c>
      <c r="AU153" s="25">
        <v>0</v>
      </c>
      <c r="AV153" s="24">
        <v>0</v>
      </c>
      <c r="AW153" s="25">
        <v>0</v>
      </c>
      <c r="AX153" s="24">
        <v>0</v>
      </c>
      <c r="AY153" s="25">
        <v>0</v>
      </c>
      <c r="AZ153" s="24">
        <v>0</v>
      </c>
      <c r="BA153" s="25"/>
      <c r="BB153" s="24"/>
      <c r="BC153" s="25"/>
      <c r="BD153" s="24"/>
      <c r="BE153" s="25"/>
      <c r="BF153" s="24"/>
      <c r="BG153" s="25">
        <v>0</v>
      </c>
      <c r="BH153" s="24">
        <v>0</v>
      </c>
      <c r="BI153" s="24">
        <f t="shared" si="64"/>
        <v>0</v>
      </c>
      <c r="BJ153" s="24">
        <f t="shared" si="65"/>
        <v>0</v>
      </c>
      <c r="BK153" s="25">
        <v>0</v>
      </c>
      <c r="BL153" s="24">
        <v>0</v>
      </c>
      <c r="BM153" s="25">
        <v>0</v>
      </c>
      <c r="BN153" s="24">
        <v>0</v>
      </c>
      <c r="BO153" s="25">
        <v>0</v>
      </c>
      <c r="BP153" s="24">
        <v>0</v>
      </c>
      <c r="BQ153" s="25">
        <v>0</v>
      </c>
      <c r="BR153" s="24">
        <v>0</v>
      </c>
      <c r="BS153" s="25"/>
      <c r="BT153" s="24"/>
      <c r="BU153" s="25"/>
      <c r="BV153" s="24"/>
      <c r="BW153" s="25"/>
      <c r="BX153" s="24"/>
      <c r="BY153" s="25">
        <v>0</v>
      </c>
      <c r="BZ153" s="24">
        <v>0</v>
      </c>
      <c r="CA153" s="24">
        <f t="shared" si="66"/>
        <v>0</v>
      </c>
      <c r="CB153" s="24">
        <f t="shared" si="67"/>
        <v>0</v>
      </c>
      <c r="CC153" s="25">
        <v>0</v>
      </c>
      <c r="CD153" s="24">
        <v>0</v>
      </c>
      <c r="CE153" s="25">
        <v>0</v>
      </c>
      <c r="CF153" s="24">
        <v>0</v>
      </c>
      <c r="CG153" s="25">
        <v>0</v>
      </c>
      <c r="CH153" s="24">
        <v>0</v>
      </c>
      <c r="CI153" s="25">
        <v>0</v>
      </c>
      <c r="CJ153" s="24">
        <v>0</v>
      </c>
      <c r="CK153" s="25"/>
      <c r="CL153" s="24"/>
      <c r="CM153" s="25"/>
      <c r="CN153" s="24"/>
      <c r="CO153" s="25"/>
      <c r="CP153" s="24"/>
      <c r="CQ153" s="25">
        <v>0</v>
      </c>
      <c r="CR153" s="24">
        <v>0</v>
      </c>
    </row>
    <row r="154" spans="1:96" x14ac:dyDescent="0.25">
      <c r="A154" s="15">
        <v>121</v>
      </c>
      <c r="B154" s="8" t="s">
        <v>152</v>
      </c>
      <c r="C154" s="69"/>
      <c r="D154" s="71"/>
      <c r="E154" s="71"/>
      <c r="F154" s="73"/>
      <c r="G154" s="24">
        <f t="shared" si="58"/>
        <v>1726361.73</v>
      </c>
      <c r="H154" s="24">
        <f t="shared" si="59"/>
        <v>1726361.73</v>
      </c>
      <c r="I154" s="25">
        <f t="shared" si="68"/>
        <v>0</v>
      </c>
      <c r="J154" s="24">
        <f t="shared" si="68"/>
        <v>0</v>
      </c>
      <c r="K154" s="25">
        <f t="shared" si="68"/>
        <v>0</v>
      </c>
      <c r="L154" s="24">
        <f t="shared" si="68"/>
        <v>0</v>
      </c>
      <c r="M154" s="25">
        <f t="shared" si="68"/>
        <v>0</v>
      </c>
      <c r="N154" s="24">
        <f t="shared" si="68"/>
        <v>1726361.73</v>
      </c>
      <c r="O154" s="25">
        <f t="shared" si="68"/>
        <v>0</v>
      </c>
      <c r="P154" s="24">
        <f t="shared" si="68"/>
        <v>0</v>
      </c>
      <c r="Q154" s="25">
        <f t="shared" si="68"/>
        <v>0</v>
      </c>
      <c r="R154" s="24">
        <f t="shared" si="68"/>
        <v>0</v>
      </c>
      <c r="S154" s="25">
        <f t="shared" si="68"/>
        <v>0</v>
      </c>
      <c r="T154" s="24">
        <f t="shared" si="55"/>
        <v>0</v>
      </c>
      <c r="U154" s="25">
        <f t="shared" si="55"/>
        <v>0</v>
      </c>
      <c r="V154" s="24">
        <f t="shared" si="55"/>
        <v>0</v>
      </c>
      <c r="W154" s="25">
        <f t="shared" si="55"/>
        <v>0</v>
      </c>
      <c r="X154" s="24">
        <f t="shared" si="55"/>
        <v>0</v>
      </c>
      <c r="Y154" s="24">
        <f t="shared" si="60"/>
        <v>517908.52</v>
      </c>
      <c r="Z154" s="24">
        <f t="shared" si="61"/>
        <v>517908.52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517908.52</v>
      </c>
      <c r="AG154" s="25">
        <v>0</v>
      </c>
      <c r="AH154" s="24">
        <v>0</v>
      </c>
      <c r="AI154" s="25"/>
      <c r="AJ154" s="24"/>
      <c r="AK154" s="25"/>
      <c r="AL154" s="24"/>
      <c r="AM154" s="25"/>
      <c r="AN154" s="24"/>
      <c r="AO154" s="25">
        <v>0</v>
      </c>
      <c r="AP154" s="24">
        <v>0</v>
      </c>
      <c r="AQ154" s="24">
        <f t="shared" si="62"/>
        <v>345272.35</v>
      </c>
      <c r="AR154" s="24">
        <f t="shared" si="63"/>
        <v>345272.35</v>
      </c>
      <c r="AS154" s="25">
        <v>0</v>
      </c>
      <c r="AT154" s="24">
        <v>0</v>
      </c>
      <c r="AU154" s="25">
        <v>0</v>
      </c>
      <c r="AV154" s="24">
        <v>0</v>
      </c>
      <c r="AW154" s="25">
        <v>0</v>
      </c>
      <c r="AX154" s="24">
        <v>345272.35</v>
      </c>
      <c r="AY154" s="25">
        <v>0</v>
      </c>
      <c r="AZ154" s="24">
        <v>0</v>
      </c>
      <c r="BA154" s="25"/>
      <c r="BB154" s="24"/>
      <c r="BC154" s="25"/>
      <c r="BD154" s="24"/>
      <c r="BE154" s="25"/>
      <c r="BF154" s="24"/>
      <c r="BG154" s="25">
        <v>0</v>
      </c>
      <c r="BH154" s="24">
        <v>0</v>
      </c>
      <c r="BI154" s="24">
        <f t="shared" si="64"/>
        <v>345272.35</v>
      </c>
      <c r="BJ154" s="24">
        <f t="shared" si="65"/>
        <v>345272.35</v>
      </c>
      <c r="BK154" s="25">
        <v>0</v>
      </c>
      <c r="BL154" s="24">
        <v>0</v>
      </c>
      <c r="BM154" s="25">
        <v>0</v>
      </c>
      <c r="BN154" s="24">
        <v>0</v>
      </c>
      <c r="BO154" s="25">
        <v>0</v>
      </c>
      <c r="BP154" s="24">
        <v>345272.35</v>
      </c>
      <c r="BQ154" s="25">
        <v>0</v>
      </c>
      <c r="BR154" s="24">
        <v>0</v>
      </c>
      <c r="BS154" s="25"/>
      <c r="BT154" s="24"/>
      <c r="BU154" s="25"/>
      <c r="BV154" s="24"/>
      <c r="BW154" s="25"/>
      <c r="BX154" s="24"/>
      <c r="BY154" s="25">
        <v>0</v>
      </c>
      <c r="BZ154" s="24">
        <v>0</v>
      </c>
      <c r="CA154" s="24">
        <f t="shared" si="66"/>
        <v>517908.51</v>
      </c>
      <c r="CB154" s="24">
        <f t="shared" si="67"/>
        <v>517908.51</v>
      </c>
      <c r="CC154" s="25">
        <v>0</v>
      </c>
      <c r="CD154" s="24">
        <v>0</v>
      </c>
      <c r="CE154" s="25">
        <v>0</v>
      </c>
      <c r="CF154" s="24">
        <v>0</v>
      </c>
      <c r="CG154" s="25">
        <v>0</v>
      </c>
      <c r="CH154" s="24">
        <v>517908.51</v>
      </c>
      <c r="CI154" s="25">
        <v>0</v>
      </c>
      <c r="CJ154" s="24">
        <v>0</v>
      </c>
      <c r="CK154" s="25"/>
      <c r="CL154" s="24"/>
      <c r="CM154" s="25"/>
      <c r="CN154" s="24"/>
      <c r="CO154" s="25"/>
      <c r="CP154" s="24"/>
      <c r="CQ154" s="25">
        <v>0</v>
      </c>
      <c r="CR154" s="24">
        <v>0</v>
      </c>
    </row>
    <row r="155" spans="1:96" x14ac:dyDescent="0.25">
      <c r="A155" s="15"/>
      <c r="B155" s="5" t="s">
        <v>301</v>
      </c>
      <c r="C155" s="69"/>
      <c r="D155" s="71"/>
      <c r="E155" s="71"/>
      <c r="F155" s="73"/>
      <c r="G155" s="24">
        <f t="shared" si="58"/>
        <v>0</v>
      </c>
      <c r="H155" s="24">
        <f t="shared" si="59"/>
        <v>0</v>
      </c>
      <c r="I155" s="25">
        <f t="shared" si="68"/>
        <v>0</v>
      </c>
      <c r="J155" s="24">
        <f t="shared" si="68"/>
        <v>0</v>
      </c>
      <c r="K155" s="25">
        <f t="shared" si="68"/>
        <v>0</v>
      </c>
      <c r="L155" s="24">
        <f t="shared" si="68"/>
        <v>0</v>
      </c>
      <c r="M155" s="25">
        <f t="shared" si="68"/>
        <v>0</v>
      </c>
      <c r="N155" s="24">
        <f t="shared" si="68"/>
        <v>0</v>
      </c>
      <c r="O155" s="25">
        <f t="shared" si="68"/>
        <v>0</v>
      </c>
      <c r="P155" s="24">
        <f t="shared" si="68"/>
        <v>0</v>
      </c>
      <c r="Q155" s="25">
        <f t="shared" si="68"/>
        <v>0</v>
      </c>
      <c r="R155" s="24">
        <f t="shared" si="68"/>
        <v>0</v>
      </c>
      <c r="S155" s="25">
        <f t="shared" si="68"/>
        <v>0</v>
      </c>
      <c r="T155" s="24">
        <f t="shared" si="55"/>
        <v>0</v>
      </c>
      <c r="U155" s="25">
        <f t="shared" si="55"/>
        <v>0</v>
      </c>
      <c r="V155" s="24">
        <f t="shared" si="55"/>
        <v>0</v>
      </c>
      <c r="W155" s="25">
        <f t="shared" si="55"/>
        <v>0</v>
      </c>
      <c r="X155" s="24">
        <f t="shared" si="55"/>
        <v>0</v>
      </c>
      <c r="Y155" s="24">
        <f t="shared" si="60"/>
        <v>0</v>
      </c>
      <c r="Z155" s="24">
        <f t="shared" si="61"/>
        <v>0</v>
      </c>
      <c r="AA155" s="25">
        <v>0</v>
      </c>
      <c r="AB155" s="24">
        <v>0</v>
      </c>
      <c r="AC155" s="25">
        <v>0</v>
      </c>
      <c r="AD155" s="24">
        <v>0</v>
      </c>
      <c r="AE155" s="25">
        <v>0</v>
      </c>
      <c r="AF155" s="24">
        <v>0</v>
      </c>
      <c r="AG155" s="25"/>
      <c r="AH155" s="24"/>
      <c r="AI155" s="25"/>
      <c r="AJ155" s="24"/>
      <c r="AK155" s="25"/>
      <c r="AL155" s="24"/>
      <c r="AM155" s="25"/>
      <c r="AN155" s="24"/>
      <c r="AO155" s="25">
        <v>0</v>
      </c>
      <c r="AP155" s="24">
        <v>0</v>
      </c>
      <c r="AQ155" s="24">
        <f t="shared" si="62"/>
        <v>0</v>
      </c>
      <c r="AR155" s="24">
        <f t="shared" si="63"/>
        <v>0</v>
      </c>
      <c r="AS155" s="25">
        <v>0</v>
      </c>
      <c r="AT155" s="24">
        <v>0</v>
      </c>
      <c r="AU155" s="25">
        <v>0</v>
      </c>
      <c r="AV155" s="24">
        <v>0</v>
      </c>
      <c r="AW155" s="25">
        <v>0</v>
      </c>
      <c r="AX155" s="24">
        <v>0</v>
      </c>
      <c r="AY155" s="25"/>
      <c r="AZ155" s="24"/>
      <c r="BA155" s="25"/>
      <c r="BB155" s="24"/>
      <c r="BC155" s="25"/>
      <c r="BD155" s="24"/>
      <c r="BE155" s="25"/>
      <c r="BF155" s="24"/>
      <c r="BG155" s="25">
        <v>0</v>
      </c>
      <c r="BH155" s="24">
        <v>0</v>
      </c>
      <c r="BI155" s="24">
        <f t="shared" si="64"/>
        <v>0</v>
      </c>
      <c r="BJ155" s="24">
        <f t="shared" si="65"/>
        <v>0</v>
      </c>
      <c r="BK155" s="25">
        <v>0</v>
      </c>
      <c r="BL155" s="24">
        <v>0</v>
      </c>
      <c r="BM155" s="25">
        <v>0</v>
      </c>
      <c r="BN155" s="24">
        <v>0</v>
      </c>
      <c r="BO155" s="25">
        <v>0</v>
      </c>
      <c r="BP155" s="24">
        <v>0</v>
      </c>
      <c r="BQ155" s="25"/>
      <c r="BR155" s="24"/>
      <c r="BS155" s="25"/>
      <c r="BT155" s="24"/>
      <c r="BU155" s="25"/>
      <c r="BV155" s="24"/>
      <c r="BW155" s="25"/>
      <c r="BX155" s="24"/>
      <c r="BY155" s="25">
        <v>0</v>
      </c>
      <c r="BZ155" s="24">
        <v>0</v>
      </c>
      <c r="CA155" s="24">
        <f t="shared" si="66"/>
        <v>0</v>
      </c>
      <c r="CB155" s="24">
        <f t="shared" si="67"/>
        <v>0</v>
      </c>
      <c r="CC155" s="25">
        <v>0</v>
      </c>
      <c r="CD155" s="24">
        <v>0</v>
      </c>
      <c r="CE155" s="25">
        <v>0</v>
      </c>
      <c r="CF155" s="24">
        <v>0</v>
      </c>
      <c r="CG155" s="25">
        <v>0</v>
      </c>
      <c r="CH155" s="24">
        <v>0</v>
      </c>
      <c r="CI155" s="25"/>
      <c r="CJ155" s="24"/>
      <c r="CK155" s="25"/>
      <c r="CL155" s="24"/>
      <c r="CM155" s="25"/>
      <c r="CN155" s="24"/>
      <c r="CO155" s="25"/>
      <c r="CP155" s="24"/>
      <c r="CQ155" s="25">
        <v>0</v>
      </c>
      <c r="CR155" s="24">
        <v>0</v>
      </c>
    </row>
    <row r="156" spans="1:96" x14ac:dyDescent="0.25">
      <c r="A156" s="15">
        <v>122</v>
      </c>
      <c r="B156" s="8" t="s">
        <v>302</v>
      </c>
      <c r="C156" s="69"/>
      <c r="D156" s="71"/>
      <c r="E156" s="71"/>
      <c r="F156" s="73"/>
      <c r="G156" s="24">
        <f t="shared" si="58"/>
        <v>0</v>
      </c>
      <c r="H156" s="24">
        <f t="shared" si="59"/>
        <v>0</v>
      </c>
      <c r="I156" s="25">
        <f t="shared" si="68"/>
        <v>0</v>
      </c>
      <c r="J156" s="24">
        <f t="shared" si="68"/>
        <v>0</v>
      </c>
      <c r="K156" s="25">
        <f t="shared" si="68"/>
        <v>0</v>
      </c>
      <c r="L156" s="24">
        <f t="shared" si="68"/>
        <v>0</v>
      </c>
      <c r="M156" s="25">
        <f t="shared" si="68"/>
        <v>0</v>
      </c>
      <c r="N156" s="24">
        <f t="shared" si="68"/>
        <v>0</v>
      </c>
      <c r="O156" s="25">
        <f t="shared" si="68"/>
        <v>0</v>
      </c>
      <c r="P156" s="24">
        <f t="shared" si="68"/>
        <v>0</v>
      </c>
      <c r="Q156" s="25">
        <f t="shared" si="68"/>
        <v>0</v>
      </c>
      <c r="R156" s="24">
        <f t="shared" si="68"/>
        <v>0</v>
      </c>
      <c r="S156" s="25">
        <f t="shared" si="68"/>
        <v>0</v>
      </c>
      <c r="T156" s="24">
        <f t="shared" si="55"/>
        <v>0</v>
      </c>
      <c r="U156" s="25">
        <f t="shared" si="55"/>
        <v>0</v>
      </c>
      <c r="V156" s="24">
        <f t="shared" si="55"/>
        <v>0</v>
      </c>
      <c r="W156" s="25">
        <f t="shared" si="55"/>
        <v>0</v>
      </c>
      <c r="X156" s="24">
        <f t="shared" si="55"/>
        <v>0</v>
      </c>
      <c r="Y156" s="24">
        <f t="shared" si="60"/>
        <v>0</v>
      </c>
      <c r="Z156" s="24">
        <f t="shared" si="61"/>
        <v>0</v>
      </c>
      <c r="AA156" s="25">
        <v>0</v>
      </c>
      <c r="AB156" s="24">
        <v>0</v>
      </c>
      <c r="AC156" s="25">
        <v>0</v>
      </c>
      <c r="AD156" s="24">
        <v>0</v>
      </c>
      <c r="AE156" s="25">
        <v>0</v>
      </c>
      <c r="AF156" s="24">
        <v>0</v>
      </c>
      <c r="AG156" s="25"/>
      <c r="AH156" s="24"/>
      <c r="AI156" s="25"/>
      <c r="AJ156" s="24"/>
      <c r="AK156" s="25"/>
      <c r="AL156" s="24"/>
      <c r="AM156" s="25"/>
      <c r="AN156" s="24"/>
      <c r="AO156" s="25">
        <v>0</v>
      </c>
      <c r="AP156" s="24">
        <v>0</v>
      </c>
      <c r="AQ156" s="24">
        <f t="shared" si="62"/>
        <v>0</v>
      </c>
      <c r="AR156" s="24">
        <f t="shared" si="63"/>
        <v>0</v>
      </c>
      <c r="AS156" s="25">
        <v>0</v>
      </c>
      <c r="AT156" s="24">
        <v>0</v>
      </c>
      <c r="AU156" s="25">
        <v>0</v>
      </c>
      <c r="AV156" s="24">
        <v>0</v>
      </c>
      <c r="AW156" s="25">
        <v>0</v>
      </c>
      <c r="AX156" s="24">
        <v>0</v>
      </c>
      <c r="AY156" s="25"/>
      <c r="AZ156" s="24"/>
      <c r="BA156" s="25"/>
      <c r="BB156" s="24"/>
      <c r="BC156" s="25"/>
      <c r="BD156" s="24"/>
      <c r="BE156" s="25"/>
      <c r="BF156" s="24"/>
      <c r="BG156" s="25">
        <v>0</v>
      </c>
      <c r="BH156" s="24">
        <v>0</v>
      </c>
      <c r="BI156" s="24">
        <f t="shared" si="64"/>
        <v>0</v>
      </c>
      <c r="BJ156" s="24">
        <f t="shared" si="65"/>
        <v>0</v>
      </c>
      <c r="BK156" s="25">
        <v>0</v>
      </c>
      <c r="BL156" s="24">
        <v>0</v>
      </c>
      <c r="BM156" s="25">
        <v>0</v>
      </c>
      <c r="BN156" s="24">
        <v>0</v>
      </c>
      <c r="BO156" s="25">
        <v>0</v>
      </c>
      <c r="BP156" s="24">
        <v>0</v>
      </c>
      <c r="BQ156" s="25"/>
      <c r="BR156" s="24"/>
      <c r="BS156" s="25"/>
      <c r="BT156" s="24"/>
      <c r="BU156" s="25"/>
      <c r="BV156" s="24"/>
      <c r="BW156" s="25"/>
      <c r="BX156" s="24"/>
      <c r="BY156" s="25">
        <v>0</v>
      </c>
      <c r="BZ156" s="24">
        <v>0</v>
      </c>
      <c r="CA156" s="24">
        <f t="shared" si="66"/>
        <v>0</v>
      </c>
      <c r="CB156" s="24">
        <f t="shared" si="67"/>
        <v>0</v>
      </c>
      <c r="CC156" s="25">
        <v>0</v>
      </c>
      <c r="CD156" s="24">
        <v>0</v>
      </c>
      <c r="CE156" s="25">
        <v>0</v>
      </c>
      <c r="CF156" s="24">
        <v>0</v>
      </c>
      <c r="CG156" s="25">
        <v>0</v>
      </c>
      <c r="CH156" s="24">
        <v>0</v>
      </c>
      <c r="CI156" s="25"/>
      <c r="CJ156" s="24"/>
      <c r="CK156" s="25"/>
      <c r="CL156" s="24"/>
      <c r="CM156" s="25"/>
      <c r="CN156" s="24"/>
      <c r="CO156" s="25"/>
      <c r="CP156" s="24"/>
      <c r="CQ156" s="25">
        <v>0</v>
      </c>
      <c r="CR156" s="24">
        <v>0</v>
      </c>
    </row>
    <row r="157" spans="1:96" s="58" customFormat="1" ht="15.75" thickBot="1" x14ac:dyDescent="0.25">
      <c r="A157" s="19">
        <v>123</v>
      </c>
      <c r="B157" s="20" t="s">
        <v>303</v>
      </c>
      <c r="C157" s="28">
        <v>330423</v>
      </c>
      <c r="D157" s="29" t="s">
        <v>146</v>
      </c>
      <c r="E157" s="29" t="s">
        <v>129</v>
      </c>
      <c r="F157" s="31" t="s">
        <v>143</v>
      </c>
      <c r="G157" s="24">
        <f t="shared" si="58"/>
        <v>0</v>
      </c>
      <c r="H157" s="24">
        <f t="shared" si="59"/>
        <v>0</v>
      </c>
      <c r="I157" s="25">
        <f t="shared" si="68"/>
        <v>0</v>
      </c>
      <c r="J157" s="24">
        <f t="shared" si="68"/>
        <v>0</v>
      </c>
      <c r="K157" s="25">
        <f t="shared" si="68"/>
        <v>0</v>
      </c>
      <c r="L157" s="24">
        <f t="shared" si="68"/>
        <v>0</v>
      </c>
      <c r="M157" s="25">
        <f t="shared" si="68"/>
        <v>0</v>
      </c>
      <c r="N157" s="24">
        <f t="shared" si="68"/>
        <v>0</v>
      </c>
      <c r="O157" s="25">
        <f t="shared" si="68"/>
        <v>0</v>
      </c>
      <c r="P157" s="24">
        <f t="shared" si="68"/>
        <v>0</v>
      </c>
      <c r="Q157" s="25">
        <f t="shared" si="68"/>
        <v>0</v>
      </c>
      <c r="R157" s="24">
        <f t="shared" si="68"/>
        <v>0</v>
      </c>
      <c r="S157" s="25">
        <f t="shared" si="68"/>
        <v>0</v>
      </c>
      <c r="T157" s="24">
        <f t="shared" si="55"/>
        <v>0</v>
      </c>
      <c r="U157" s="25">
        <f t="shared" si="55"/>
        <v>0</v>
      </c>
      <c r="V157" s="24">
        <f t="shared" si="55"/>
        <v>0</v>
      </c>
      <c r="W157" s="25">
        <f t="shared" si="55"/>
        <v>0</v>
      </c>
      <c r="X157" s="24">
        <f t="shared" si="55"/>
        <v>0</v>
      </c>
      <c r="Y157" s="24">
        <f t="shared" si="60"/>
        <v>0</v>
      </c>
      <c r="Z157" s="24">
        <f t="shared" si="61"/>
        <v>0</v>
      </c>
      <c r="AA157" s="75">
        <v>0</v>
      </c>
      <c r="AB157" s="74">
        <v>0</v>
      </c>
      <c r="AC157" s="75">
        <v>0</v>
      </c>
      <c r="AD157" s="74">
        <v>0</v>
      </c>
      <c r="AE157" s="75">
        <v>0</v>
      </c>
      <c r="AF157" s="74">
        <v>0</v>
      </c>
      <c r="AG157" s="75"/>
      <c r="AH157" s="74"/>
      <c r="AI157" s="75"/>
      <c r="AJ157" s="74"/>
      <c r="AK157" s="75"/>
      <c r="AL157" s="74"/>
      <c r="AM157" s="75"/>
      <c r="AN157" s="74"/>
      <c r="AO157" s="75">
        <v>0</v>
      </c>
      <c r="AP157" s="74">
        <v>0</v>
      </c>
      <c r="AQ157" s="24">
        <f t="shared" si="62"/>
        <v>0</v>
      </c>
      <c r="AR157" s="24">
        <f t="shared" si="63"/>
        <v>0</v>
      </c>
      <c r="AS157" s="75">
        <v>0</v>
      </c>
      <c r="AT157" s="74">
        <v>0</v>
      </c>
      <c r="AU157" s="75">
        <v>0</v>
      </c>
      <c r="AV157" s="74">
        <v>0</v>
      </c>
      <c r="AW157" s="75">
        <v>0</v>
      </c>
      <c r="AX157" s="74">
        <v>0</v>
      </c>
      <c r="AY157" s="75"/>
      <c r="AZ157" s="74"/>
      <c r="BA157" s="75"/>
      <c r="BB157" s="74"/>
      <c r="BC157" s="75"/>
      <c r="BD157" s="74"/>
      <c r="BE157" s="75"/>
      <c r="BF157" s="74"/>
      <c r="BG157" s="75">
        <v>0</v>
      </c>
      <c r="BH157" s="74">
        <v>0</v>
      </c>
      <c r="BI157" s="24">
        <f t="shared" si="64"/>
        <v>0</v>
      </c>
      <c r="BJ157" s="24">
        <f t="shared" si="65"/>
        <v>0</v>
      </c>
      <c r="BK157" s="75">
        <v>0</v>
      </c>
      <c r="BL157" s="74">
        <v>0</v>
      </c>
      <c r="BM157" s="75">
        <v>0</v>
      </c>
      <c r="BN157" s="74">
        <v>0</v>
      </c>
      <c r="BO157" s="75">
        <v>0</v>
      </c>
      <c r="BP157" s="74">
        <v>0</v>
      </c>
      <c r="BQ157" s="75"/>
      <c r="BR157" s="74"/>
      <c r="BS157" s="75"/>
      <c r="BT157" s="74"/>
      <c r="BU157" s="75"/>
      <c r="BV157" s="74"/>
      <c r="BW157" s="75"/>
      <c r="BX157" s="74"/>
      <c r="BY157" s="75">
        <v>0</v>
      </c>
      <c r="BZ157" s="74"/>
      <c r="CA157" s="24">
        <f t="shared" si="66"/>
        <v>0</v>
      </c>
      <c r="CB157" s="24">
        <f t="shared" si="67"/>
        <v>0</v>
      </c>
      <c r="CC157" s="75">
        <v>0</v>
      </c>
      <c r="CD157" s="74">
        <v>0</v>
      </c>
      <c r="CE157" s="75">
        <v>0</v>
      </c>
      <c r="CF157" s="74">
        <v>0</v>
      </c>
      <c r="CG157" s="75">
        <v>0</v>
      </c>
      <c r="CH157" s="74">
        <v>0</v>
      </c>
      <c r="CI157" s="75"/>
      <c r="CJ157" s="74"/>
      <c r="CK157" s="75"/>
      <c r="CL157" s="74"/>
      <c r="CM157" s="75"/>
      <c r="CN157" s="74"/>
      <c r="CO157" s="75"/>
      <c r="CP157" s="74"/>
      <c r="CQ157" s="75">
        <v>0</v>
      </c>
      <c r="CR157" s="74">
        <v>0</v>
      </c>
    </row>
    <row r="158" spans="1:96" s="58" customFormat="1" ht="14.25" x14ac:dyDescent="0.2">
      <c r="A158" s="69"/>
      <c r="B158" s="70" t="s">
        <v>118</v>
      </c>
      <c r="C158" s="69"/>
      <c r="D158" s="71"/>
      <c r="E158" s="72"/>
      <c r="F158" s="73"/>
      <c r="G158" s="74">
        <f t="shared" ref="G158:X158" si="69">SUBTOTAL(109,G9:G157)</f>
        <v>1936940436.3399999</v>
      </c>
      <c r="H158" s="74">
        <f t="shared" si="69"/>
        <v>751632807.22000003</v>
      </c>
      <c r="I158" s="75">
        <f t="shared" si="69"/>
        <v>458933</v>
      </c>
      <c r="J158" s="74">
        <f t="shared" si="69"/>
        <v>272995483.80000001</v>
      </c>
      <c r="K158" s="75">
        <f t="shared" si="69"/>
        <v>86737</v>
      </c>
      <c r="L158" s="74">
        <f t="shared" si="69"/>
        <v>52956307.369999997</v>
      </c>
      <c r="M158" s="75">
        <f t="shared" si="69"/>
        <v>290072</v>
      </c>
      <c r="N158" s="74">
        <f t="shared" si="69"/>
        <v>425681016.05000001</v>
      </c>
      <c r="O158" s="75">
        <f t="shared" si="69"/>
        <v>9991</v>
      </c>
      <c r="P158" s="74">
        <f t="shared" si="69"/>
        <v>182235410.75999999</v>
      </c>
      <c r="Q158" s="75">
        <f t="shared" si="69"/>
        <v>25597</v>
      </c>
      <c r="R158" s="74">
        <f t="shared" si="69"/>
        <v>883296436.72000003</v>
      </c>
      <c r="S158" s="75">
        <f t="shared" si="69"/>
        <v>479</v>
      </c>
      <c r="T158" s="74">
        <f t="shared" si="69"/>
        <v>16180861.189999999</v>
      </c>
      <c r="U158" s="75">
        <f t="shared" si="69"/>
        <v>863</v>
      </c>
      <c r="V158" s="74">
        <f t="shared" si="69"/>
        <v>127093687.29000001</v>
      </c>
      <c r="W158" s="75">
        <f t="shared" si="69"/>
        <v>47182</v>
      </c>
      <c r="X158" s="74">
        <f t="shared" si="69"/>
        <v>119775781.64</v>
      </c>
      <c r="Y158" s="74">
        <f>SUBTOTAL(109,Y9:Y157)</f>
        <v>593426705.79999995</v>
      </c>
      <c r="Z158" s="74">
        <f>SUBTOTAL(109,Z9:Z157)</f>
        <v>209486662.72999999</v>
      </c>
      <c r="AA158" s="75">
        <f t="shared" ref="AA158:AP158" si="70">SUBTOTAL(109,AA9:AA157)</f>
        <v>138473</v>
      </c>
      <c r="AB158" s="74">
        <f t="shared" si="70"/>
        <v>70394999.049999997</v>
      </c>
      <c r="AC158" s="75">
        <f t="shared" si="70"/>
        <v>26145</v>
      </c>
      <c r="AD158" s="74">
        <f t="shared" si="70"/>
        <v>15960890.1</v>
      </c>
      <c r="AE158" s="75">
        <f t="shared" si="70"/>
        <v>86749</v>
      </c>
      <c r="AF158" s="74">
        <f t="shared" si="70"/>
        <v>123130773.58</v>
      </c>
      <c r="AG158" s="75">
        <f t="shared" si="70"/>
        <v>3085</v>
      </c>
      <c r="AH158" s="74">
        <f t="shared" si="70"/>
        <v>59382802.299999997</v>
      </c>
      <c r="AI158" s="74">
        <f>SUBTOTAL(109,AI9:AI157)</f>
        <v>8414</v>
      </c>
      <c r="AJ158" s="74">
        <f>SUBTOTAL(109,AJ9:AJ157)</f>
        <v>294540500.87</v>
      </c>
      <c r="AK158" s="75">
        <f t="shared" si="70"/>
        <v>144</v>
      </c>
      <c r="AL158" s="74">
        <f t="shared" si="70"/>
        <v>4854258.3600000003</v>
      </c>
      <c r="AM158" s="75">
        <f t="shared" si="70"/>
        <v>261</v>
      </c>
      <c r="AN158" s="74">
        <f t="shared" si="70"/>
        <v>38200603.439999998</v>
      </c>
      <c r="AO158" s="75">
        <f t="shared" si="70"/>
        <v>11800</v>
      </c>
      <c r="AP158" s="74">
        <f t="shared" si="70"/>
        <v>30016739.899999999</v>
      </c>
      <c r="AQ158" s="74">
        <f>SUBTOTAL(109,AQ9:AQ157)</f>
        <v>413066257.94999999</v>
      </c>
      <c r="AR158" s="74">
        <f t="shared" ref="AR158:BH158" si="71">SUBTOTAL(109,AR9:AR157)</f>
        <v>170674940.90000001</v>
      </c>
      <c r="AS158" s="75">
        <f t="shared" si="71"/>
        <v>91794</v>
      </c>
      <c r="AT158" s="74">
        <f t="shared" si="71"/>
        <v>66385048.119999997</v>
      </c>
      <c r="AU158" s="75">
        <f t="shared" si="71"/>
        <v>17340</v>
      </c>
      <c r="AV158" s="74">
        <f t="shared" si="71"/>
        <v>10586690.300000001</v>
      </c>
      <c r="AW158" s="75">
        <f t="shared" si="71"/>
        <v>58018</v>
      </c>
      <c r="AX158" s="74">
        <f t="shared" si="71"/>
        <v>93703202.480000004</v>
      </c>
      <c r="AY158" s="75">
        <f t="shared" si="71"/>
        <v>1999</v>
      </c>
      <c r="AZ158" s="74">
        <f t="shared" si="71"/>
        <v>36577209.969999999</v>
      </c>
      <c r="BA158" s="75">
        <f t="shared" si="71"/>
        <v>5107</v>
      </c>
      <c r="BB158" s="74">
        <f t="shared" si="71"/>
        <v>175797373.62</v>
      </c>
      <c r="BC158" s="75">
        <f t="shared" si="71"/>
        <v>95</v>
      </c>
      <c r="BD158" s="74">
        <f t="shared" si="71"/>
        <v>3236172.24</v>
      </c>
      <c r="BE158" s="75">
        <f t="shared" si="71"/>
        <v>173</v>
      </c>
      <c r="BF158" s="74">
        <f t="shared" si="71"/>
        <v>25450469.77</v>
      </c>
      <c r="BG158" s="75">
        <f t="shared" si="71"/>
        <v>11799</v>
      </c>
      <c r="BH158" s="74">
        <f t="shared" si="71"/>
        <v>30016733.460000001</v>
      </c>
      <c r="BI158" s="74">
        <f>SUBTOTAL(109,BI9:BI157)</f>
        <v>409234827.22000003</v>
      </c>
      <c r="BJ158" s="74">
        <f t="shared" ref="BJ158:BZ158" si="72">SUBTOTAL(109,BJ9:BJ157)</f>
        <v>170006699.90000001</v>
      </c>
      <c r="BK158" s="75">
        <f t="shared" si="72"/>
        <v>91794</v>
      </c>
      <c r="BL158" s="74">
        <f t="shared" si="72"/>
        <v>66385048.119999997</v>
      </c>
      <c r="BM158" s="75">
        <f t="shared" si="72"/>
        <v>17340</v>
      </c>
      <c r="BN158" s="74">
        <f t="shared" si="72"/>
        <v>10586690.300000001</v>
      </c>
      <c r="BO158" s="75">
        <f t="shared" si="72"/>
        <v>58018</v>
      </c>
      <c r="BP158" s="74">
        <f t="shared" si="72"/>
        <v>93034961.480000004</v>
      </c>
      <c r="BQ158" s="75">
        <f t="shared" si="72"/>
        <v>2051</v>
      </c>
      <c r="BR158" s="74">
        <f t="shared" si="72"/>
        <v>35261008.350000001</v>
      </c>
      <c r="BS158" s="75">
        <f t="shared" si="72"/>
        <v>5062</v>
      </c>
      <c r="BT158" s="74">
        <f t="shared" si="72"/>
        <v>173998911.94999999</v>
      </c>
      <c r="BU158" s="75">
        <f t="shared" si="72"/>
        <v>95</v>
      </c>
      <c r="BV158" s="74">
        <f t="shared" si="72"/>
        <v>3236172.24</v>
      </c>
      <c r="BW158" s="75">
        <f t="shared" si="72"/>
        <v>173</v>
      </c>
      <c r="BX158" s="74">
        <f t="shared" si="72"/>
        <v>25450469.760000002</v>
      </c>
      <c r="BY158" s="75">
        <f t="shared" si="72"/>
        <v>11792</v>
      </c>
      <c r="BZ158" s="74">
        <f t="shared" si="72"/>
        <v>29968207.02</v>
      </c>
      <c r="CA158" s="74">
        <f>SUBTOTAL(109,CA9:CA157)</f>
        <v>521212645.37</v>
      </c>
      <c r="CB158" s="74">
        <f t="shared" ref="CB158:CR158" si="73">SUBTOTAL(109,CB9:CB157)</f>
        <v>201464503.69</v>
      </c>
      <c r="CC158" s="75">
        <f t="shared" si="73"/>
        <v>136872</v>
      </c>
      <c r="CD158" s="74">
        <f t="shared" si="73"/>
        <v>69830388.510000005</v>
      </c>
      <c r="CE158" s="75">
        <f t="shared" si="73"/>
        <v>25912</v>
      </c>
      <c r="CF158" s="74">
        <f t="shared" si="73"/>
        <v>15822036.67</v>
      </c>
      <c r="CG158" s="75">
        <f t="shared" si="73"/>
        <v>87287</v>
      </c>
      <c r="CH158" s="74">
        <f t="shared" si="73"/>
        <v>115812078.51000001</v>
      </c>
      <c r="CI158" s="75">
        <f t="shared" si="73"/>
        <v>2856</v>
      </c>
      <c r="CJ158" s="74">
        <f t="shared" si="73"/>
        <v>51014390.140000001</v>
      </c>
      <c r="CK158" s="75">
        <f t="shared" si="73"/>
        <v>7014</v>
      </c>
      <c r="CL158" s="74">
        <f t="shared" si="73"/>
        <v>238959650.28</v>
      </c>
      <c r="CM158" s="75">
        <f t="shared" si="73"/>
        <v>145</v>
      </c>
      <c r="CN158" s="74">
        <f t="shared" si="73"/>
        <v>4854258.3499999996</v>
      </c>
      <c r="CO158" s="75">
        <f t="shared" si="73"/>
        <v>256</v>
      </c>
      <c r="CP158" s="74">
        <f t="shared" si="73"/>
        <v>37992144.32</v>
      </c>
      <c r="CQ158" s="75">
        <f t="shared" si="73"/>
        <v>11791</v>
      </c>
      <c r="CR158" s="74">
        <f t="shared" si="73"/>
        <v>29774101.260000002</v>
      </c>
    </row>
    <row r="160" spans="1:96" x14ac:dyDescent="0.25">
      <c r="B160" s="76" t="s">
        <v>159</v>
      </c>
      <c r="C160" s="77">
        <f>C158-D158-L158-N158-T158</f>
        <v>-494818184.61000001</v>
      </c>
      <c r="D160" s="77">
        <f>D158-F158-H158-J158</f>
        <v>-1024628291.02</v>
      </c>
      <c r="E160" s="35"/>
      <c r="F160" s="35"/>
      <c r="G160" s="77">
        <f>G158-H158-P158-R158-X158</f>
        <v>0</v>
      </c>
      <c r="H160" s="77">
        <f>H158-J158-L158-N158</f>
        <v>0</v>
      </c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>
        <f>Y158-Z158-AH158-AJ158-AP158</f>
        <v>0</v>
      </c>
      <c r="Z160" s="77">
        <f>Z158-AB158-AD158-AF158</f>
        <v>0</v>
      </c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9"/>
      <c r="AP160" s="79"/>
      <c r="AQ160" s="77">
        <f>AQ158-AR158-AZ158-BB158-BH158</f>
        <v>0</v>
      </c>
      <c r="AR160" s="77">
        <f>AR158-AT158-AV158-AX158</f>
        <v>0</v>
      </c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9"/>
      <c r="BH160" s="79"/>
      <c r="BI160" s="77">
        <f>BI158-BJ158-BR158-BT158-BZ158</f>
        <v>0</v>
      </c>
      <c r="BJ160" s="77">
        <f>BJ158-BL158-BN158-BP158</f>
        <v>0</v>
      </c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7">
        <f>CA158-CB158-CJ158-CL158-CR158</f>
        <v>0</v>
      </c>
      <c r="CB160" s="77">
        <f>CB158-CD158-CF158-CH158</f>
        <v>0</v>
      </c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</row>
    <row r="161" spans="2:96" ht="17.25" customHeight="1" x14ac:dyDescent="0.25">
      <c r="B161" s="76"/>
      <c r="C161" s="35"/>
      <c r="D161" s="35"/>
      <c r="E161" s="35"/>
      <c r="F161" s="35"/>
      <c r="G161" s="77"/>
      <c r="H161" s="77">
        <f>H158-J158-L158-N158</f>
        <v>0</v>
      </c>
      <c r="R161" s="77"/>
      <c r="S161" s="77"/>
      <c r="Y161" s="35"/>
      <c r="Z161" s="35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35"/>
      <c r="AR161" s="35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35"/>
      <c r="BJ161" s="35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35"/>
      <c r="CB161" s="35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</row>
    <row r="162" spans="2:96" x14ac:dyDescent="0.25">
      <c r="B162" s="76" t="s">
        <v>160</v>
      </c>
      <c r="C162" s="77">
        <f t="shared" ref="C162:X162" si="74">C158-U158-AM158-BE158-BW158</f>
        <v>-1470</v>
      </c>
      <c r="D162" s="77">
        <f t="shared" si="74"/>
        <v>-216195230.25999999</v>
      </c>
      <c r="E162" s="77">
        <f>E158-W158-AO158-BG158-BY158</f>
        <v>-82573</v>
      </c>
      <c r="F162" s="77">
        <f t="shared" si="74"/>
        <v>-209777462.02000001</v>
      </c>
      <c r="G162" s="77">
        <f>G158-Y158-AQ158-BI158-CA158</f>
        <v>0</v>
      </c>
      <c r="H162" s="77">
        <f t="shared" si="74"/>
        <v>0</v>
      </c>
      <c r="I162" s="77">
        <f t="shared" si="74"/>
        <v>0</v>
      </c>
      <c r="J162" s="77">
        <f t="shared" si="74"/>
        <v>0</v>
      </c>
      <c r="K162" s="77">
        <f t="shared" si="74"/>
        <v>0</v>
      </c>
      <c r="L162" s="77">
        <f t="shared" si="74"/>
        <v>0</v>
      </c>
      <c r="M162" s="77">
        <f t="shared" si="74"/>
        <v>0</v>
      </c>
      <c r="N162" s="77">
        <f t="shared" si="74"/>
        <v>0</v>
      </c>
      <c r="O162" s="77">
        <f t="shared" si="74"/>
        <v>0</v>
      </c>
      <c r="P162" s="77">
        <f t="shared" si="74"/>
        <v>0</v>
      </c>
      <c r="Q162" s="77">
        <f>Q158-AI158-BA158-BS158-CK158</f>
        <v>0</v>
      </c>
      <c r="R162" s="77">
        <f t="shared" si="74"/>
        <v>0</v>
      </c>
      <c r="S162" s="77">
        <f t="shared" si="74"/>
        <v>0</v>
      </c>
      <c r="T162" s="77">
        <f t="shared" si="74"/>
        <v>0</v>
      </c>
      <c r="U162" s="77">
        <f t="shared" si="74"/>
        <v>0</v>
      </c>
      <c r="V162" s="77">
        <f t="shared" si="74"/>
        <v>0</v>
      </c>
      <c r="W162" s="77">
        <f>W158-AO158-BG158-BY158-CQ158</f>
        <v>0</v>
      </c>
      <c r="X162" s="77">
        <f t="shared" si="74"/>
        <v>0</v>
      </c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</row>
  </sheetData>
  <customSheetViews>
    <customSheetView guid="{E6B37C8E-E0DF-49D4-9ADC-526AC3027849}" scale="75" showPageBreaks="1" zeroValues="0" printArea="1" hiddenColumns="1" view="pageBreakPreview">
      <pane xSplit="5" ySplit="8" topLeftCell="G135" activePane="bottomRight" state="frozen"/>
      <selection pane="bottomRight" activeCell="J7" sqref="J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A4D3EDFF-1616-4999-9CFB-4A791D622F4B}" scale="90" showPageBreaks="1" zeroValues="0" printArea="1" hiddenColumns="1" view="pageBreakPreview">
      <pane xSplit="5" ySplit="8" topLeftCell="Y72" activePane="bottomRight" state="frozen"/>
      <selection pane="bottomRight" activeCell="A86" sqref="A86:XFD86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EDC71DCB-7AA5-4C5F-98A0-59C6796EDD33}" scale="90" showPageBreaks="1" zeroValues="0" printArea="1" hiddenColumns="1" view="pageBreakPreview">
      <pane xSplit="5" ySplit="8" topLeftCell="AB12" activePane="bottomRight" state="frozen"/>
      <selection pane="bottomRight" activeCell="AH6" sqref="AH6:AH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856964FD-C69B-4DBD-A2ED-FC82A1EDBD1D}" zeroValues="0" printArea="1" hiddenColumns="1">
      <pane xSplit="5" ySplit="8" topLeftCell="G138" activePane="bottomRight" state="frozen"/>
      <selection pane="bottomRight" activeCell="B113" sqref="B11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4"/>
    </customSheetView>
    <customSheetView guid="{40AA6847-ADDF-4C74-8B3E-D1CCBEEB7235}" scale="90" zeroValues="0" printArea="1" hiddenColumns="1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0168BEDE-44AA-4177-A162-3293F5ED13C9}" scale="90" showPageBreaks="1" zeroValues="0" printArea="1" hiddenColumns="1" view="pageBreakPreview">
      <pane xSplit="5" ySplit="8" topLeftCell="CF134" activePane="bottomRight" state="frozen"/>
      <selection pane="bottomRight" activeCell="G10" sqref="G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A438F315-6496-4240-8882-7C29E0FE4492}" showPageBreaks="1" zeroValues="0" printArea="1" hiddenColumns="1">
      <pane xSplit="5" ySplit="8" topLeftCell="CE61" activePane="bottomRight" state="frozen"/>
      <selection pane="bottomRight" activeCell="CL61" sqref="CL6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7"/>
    </customSheetView>
    <customSheetView guid="{6ACAC417-79FB-499C-A411-B589206B17E5}" scale="75" showPageBreaks="1" zeroValues="0" printArea="1" hiddenColumns="1" view="pageBreakPreview">
      <pane xSplit="5" ySplit="8" topLeftCell="L107" activePane="bottomRight" state="frozen"/>
      <selection pane="bottomRight" activeCell="B107" sqref="B10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8"/>
    </customSheetView>
    <customSheetView guid="{6F262C25-C940-4A18-87A7-375AC3356A57}" showPageBreaks="1" zeroValues="0" printArea="1" hiddenColumns="1">
      <pane xSplit="5" ySplit="8" topLeftCell="G47" activePane="bottomRight" state="frozen"/>
      <selection pane="bottomRight" activeCell="G54" sqref="G54:CR5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AC004A4D-2EC4-4BEE-88AA-6E7717173BE8}" showPageBreaks="1" zeroValues="0" printArea="1" hiddenColumns="1">
      <pane xSplit="5" ySplit="8" topLeftCell="Y127" activePane="bottomRight" state="frozen"/>
      <selection pane="bottomRight" activeCell="AF135" sqref="AF13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0"/>
    </customSheetView>
    <customSheetView guid="{2AE181D0-EBE1-4976-8A10-E11977F7D69E}" scale="90" showPageBreaks="1" zeroValues="0" printArea="1" hiddenColumns="1" view="pageBreakPreview">
      <pane xSplit="5" ySplit="8" topLeftCell="J143" activePane="bottomRight" state="frozen"/>
      <selection pane="bottomRight" activeCell="B22" sqref="B2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1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2"/>
  <colBreaks count="4" manualBreakCount="4">
    <brk id="24" max="150" man="1"/>
    <brk id="42" max="150" man="1"/>
    <brk id="60" max="150" man="1"/>
    <brk id="7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2"/>
  <sheetViews>
    <sheetView showZeros="0" view="pageBreakPreview" zoomScale="90" zoomScaleNormal="100" zoomScaleSheetLayoutView="90" workbookViewId="0">
      <pane xSplit="6" ySplit="8" topLeftCell="T140" activePane="bottomRight" state="frozen"/>
      <selection pane="topRight" activeCell="G1" sqref="G1"/>
      <selection pane="bottomLeft" activeCell="A9" sqref="A9"/>
      <selection pane="bottomRight" activeCell="G2" sqref="G2:X2"/>
    </sheetView>
  </sheetViews>
  <sheetFormatPr defaultColWidth="9.140625" defaultRowHeight="15" x14ac:dyDescent="0.25"/>
  <cols>
    <col min="1" max="1" width="6.28515625" style="76" customWidth="1"/>
    <col min="2" max="2" width="75.42578125" style="80" customWidth="1"/>
    <col min="3" max="5" width="15.7109375" style="80" hidden="1" customWidth="1"/>
    <col min="6" max="6" width="15.7109375" style="81" hidden="1" customWidth="1"/>
    <col min="7" max="7" width="19" style="35" customWidth="1"/>
    <col min="8" max="8" width="18" style="35" customWidth="1"/>
    <col min="9" max="9" width="11.28515625" style="35" customWidth="1"/>
    <col min="10" max="10" width="17.7109375" style="35" customWidth="1"/>
    <col min="11" max="11" width="11.85546875" style="35" customWidth="1"/>
    <col min="12" max="12" width="14.42578125" style="35" customWidth="1"/>
    <col min="13" max="13" width="12" style="35" customWidth="1"/>
    <col min="14" max="14" width="17.7109375" style="35" customWidth="1"/>
    <col min="15" max="15" width="13.7109375" style="35" customWidth="1"/>
    <col min="16" max="16" width="17.140625" style="35" customWidth="1"/>
    <col min="17" max="17" width="11.28515625" style="35" customWidth="1"/>
    <col min="18" max="18" width="16.28515625" style="35" customWidth="1"/>
    <col min="19" max="19" width="12.42578125" style="35" customWidth="1"/>
    <col min="20" max="20" width="14.5703125" style="35" customWidth="1"/>
    <col min="21" max="21" width="11.28515625" style="35" customWidth="1"/>
    <col min="22" max="22" width="16.7109375" style="35" customWidth="1"/>
    <col min="23" max="23" width="10.42578125" style="35" customWidth="1"/>
    <col min="24" max="24" width="16.7109375" style="35" customWidth="1"/>
    <col min="25" max="25" width="18.140625" style="27" customWidth="1"/>
    <col min="26" max="96" width="15.7109375" style="27" customWidth="1"/>
    <col min="97" max="16384" width="9.140625" style="27"/>
  </cols>
  <sheetData>
    <row r="1" spans="1:96" ht="93" customHeight="1" x14ac:dyDescent="0.25">
      <c r="A1" s="27"/>
      <c r="B1" s="33"/>
      <c r="C1" s="33"/>
      <c r="D1" s="33"/>
      <c r="E1" s="33"/>
      <c r="F1" s="34"/>
      <c r="U1" s="36" t="s">
        <v>305</v>
      </c>
      <c r="V1" s="37"/>
      <c r="W1" s="37"/>
      <c r="X1" s="37"/>
    </row>
    <row r="2" spans="1:96" ht="18" customHeight="1" x14ac:dyDescent="0.3">
      <c r="A2" s="38"/>
      <c r="B2" s="39"/>
      <c r="C2" s="39"/>
      <c r="D2" s="39"/>
      <c r="E2" s="39"/>
      <c r="F2" s="40"/>
      <c r="G2" s="41" t="s">
        <v>171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96" x14ac:dyDescent="0.25">
      <c r="A3" s="27"/>
      <c r="B3" s="33"/>
      <c r="C3" s="33"/>
      <c r="D3" s="33"/>
      <c r="E3" s="33"/>
      <c r="F3" s="34"/>
    </row>
    <row r="4" spans="1:96" ht="15" customHeight="1" x14ac:dyDescent="0.25">
      <c r="A4" s="32" t="s">
        <v>0</v>
      </c>
      <c r="B4" s="32" t="s">
        <v>1</v>
      </c>
      <c r="C4" s="32" t="s">
        <v>119</v>
      </c>
      <c r="D4" s="32" t="s">
        <v>120</v>
      </c>
      <c r="E4" s="32" t="s">
        <v>121</v>
      </c>
      <c r="F4" s="32" t="s">
        <v>122</v>
      </c>
      <c r="G4" s="82" t="s">
        <v>168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82" t="s">
        <v>155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4"/>
      <c r="AQ4" s="82" t="s">
        <v>156</v>
      </c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/>
      <c r="BI4" s="82" t="s">
        <v>157</v>
      </c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4"/>
      <c r="CA4" s="82" t="s">
        <v>158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4"/>
    </row>
    <row r="5" spans="1:96" ht="27" customHeight="1" x14ac:dyDescent="0.25">
      <c r="A5" s="85"/>
      <c r="B5" s="85"/>
      <c r="C5" s="85"/>
      <c r="D5" s="85"/>
      <c r="E5" s="85"/>
      <c r="F5" s="85"/>
      <c r="G5" s="86" t="s">
        <v>95</v>
      </c>
      <c r="H5" s="87" t="s">
        <v>81</v>
      </c>
      <c r="I5" s="88"/>
      <c r="J5" s="88"/>
      <c r="K5" s="88"/>
      <c r="L5" s="88"/>
      <c r="M5" s="88"/>
      <c r="N5" s="46"/>
      <c r="O5" s="87" t="s">
        <v>88</v>
      </c>
      <c r="P5" s="46"/>
      <c r="Q5" s="87" t="s">
        <v>91</v>
      </c>
      <c r="R5" s="88"/>
      <c r="S5" s="88"/>
      <c r="T5" s="88"/>
      <c r="U5" s="88"/>
      <c r="V5" s="46"/>
      <c r="W5" s="87" t="s">
        <v>92</v>
      </c>
      <c r="X5" s="46"/>
      <c r="Y5" s="86" t="s">
        <v>95</v>
      </c>
      <c r="Z5" s="87" t="s">
        <v>81</v>
      </c>
      <c r="AA5" s="88"/>
      <c r="AB5" s="88"/>
      <c r="AC5" s="88"/>
      <c r="AD5" s="88"/>
      <c r="AE5" s="88"/>
      <c r="AF5" s="46"/>
      <c r="AG5" s="87" t="s">
        <v>88</v>
      </c>
      <c r="AH5" s="46"/>
      <c r="AI5" s="87" t="s">
        <v>91</v>
      </c>
      <c r="AJ5" s="88"/>
      <c r="AK5" s="88"/>
      <c r="AL5" s="88"/>
      <c r="AM5" s="88"/>
      <c r="AN5" s="46"/>
      <c r="AO5" s="87" t="s">
        <v>92</v>
      </c>
      <c r="AP5" s="46"/>
      <c r="AQ5" s="86" t="s">
        <v>95</v>
      </c>
      <c r="AR5" s="87" t="s">
        <v>81</v>
      </c>
      <c r="AS5" s="88"/>
      <c r="AT5" s="88"/>
      <c r="AU5" s="88"/>
      <c r="AV5" s="88"/>
      <c r="AW5" s="88"/>
      <c r="AX5" s="46"/>
      <c r="AY5" s="87" t="s">
        <v>88</v>
      </c>
      <c r="AZ5" s="46"/>
      <c r="BA5" s="87" t="s">
        <v>91</v>
      </c>
      <c r="BB5" s="88"/>
      <c r="BC5" s="88"/>
      <c r="BD5" s="88"/>
      <c r="BE5" s="88"/>
      <c r="BF5" s="46"/>
      <c r="BG5" s="87" t="s">
        <v>92</v>
      </c>
      <c r="BH5" s="46"/>
      <c r="BI5" s="86" t="s">
        <v>95</v>
      </c>
      <c r="BJ5" s="87" t="s">
        <v>81</v>
      </c>
      <c r="BK5" s="88"/>
      <c r="BL5" s="88"/>
      <c r="BM5" s="88"/>
      <c r="BN5" s="88"/>
      <c r="BO5" s="88"/>
      <c r="BP5" s="46"/>
      <c r="BQ5" s="87" t="s">
        <v>88</v>
      </c>
      <c r="BR5" s="46"/>
      <c r="BS5" s="87" t="s">
        <v>91</v>
      </c>
      <c r="BT5" s="88"/>
      <c r="BU5" s="88"/>
      <c r="BV5" s="88"/>
      <c r="BW5" s="88"/>
      <c r="BX5" s="46"/>
      <c r="BY5" s="87" t="s">
        <v>92</v>
      </c>
      <c r="BZ5" s="46"/>
      <c r="CA5" s="86" t="s">
        <v>95</v>
      </c>
      <c r="CB5" s="87" t="s">
        <v>81</v>
      </c>
      <c r="CC5" s="88"/>
      <c r="CD5" s="88"/>
      <c r="CE5" s="88"/>
      <c r="CF5" s="88"/>
      <c r="CG5" s="88"/>
      <c r="CH5" s="46"/>
      <c r="CI5" s="87" t="s">
        <v>88</v>
      </c>
      <c r="CJ5" s="46"/>
      <c r="CK5" s="87" t="s">
        <v>91</v>
      </c>
      <c r="CL5" s="88"/>
      <c r="CM5" s="88"/>
      <c r="CN5" s="88"/>
      <c r="CO5" s="88"/>
      <c r="CP5" s="46"/>
      <c r="CQ5" s="87" t="s">
        <v>92</v>
      </c>
      <c r="CR5" s="46"/>
    </row>
    <row r="6" spans="1:96" ht="33" customHeight="1" x14ac:dyDescent="0.25">
      <c r="A6" s="85"/>
      <c r="B6" s="85"/>
      <c r="C6" s="85"/>
      <c r="D6" s="85"/>
      <c r="E6" s="85"/>
      <c r="F6" s="85"/>
      <c r="G6" s="89"/>
      <c r="H6" s="86" t="s">
        <v>94</v>
      </c>
      <c r="I6" s="87" t="s">
        <v>83</v>
      </c>
      <c r="J6" s="46"/>
      <c r="K6" s="87" t="s">
        <v>85</v>
      </c>
      <c r="L6" s="46"/>
      <c r="M6" s="87" t="s">
        <v>86</v>
      </c>
      <c r="N6" s="46"/>
      <c r="O6" s="86" t="s">
        <v>89</v>
      </c>
      <c r="P6" s="86" t="s">
        <v>82</v>
      </c>
      <c r="Q6" s="86" t="s">
        <v>96</v>
      </c>
      <c r="R6" s="86" t="s">
        <v>94</v>
      </c>
      <c r="S6" s="87" t="s">
        <v>97</v>
      </c>
      <c r="T6" s="46"/>
      <c r="U6" s="87" t="s">
        <v>98</v>
      </c>
      <c r="V6" s="46"/>
      <c r="W6" s="86" t="s">
        <v>93</v>
      </c>
      <c r="X6" s="86" t="s">
        <v>82</v>
      </c>
      <c r="Y6" s="89"/>
      <c r="Z6" s="86" t="s">
        <v>94</v>
      </c>
      <c r="AA6" s="87" t="s">
        <v>83</v>
      </c>
      <c r="AB6" s="46"/>
      <c r="AC6" s="87" t="s">
        <v>85</v>
      </c>
      <c r="AD6" s="46"/>
      <c r="AE6" s="87" t="s">
        <v>86</v>
      </c>
      <c r="AF6" s="46"/>
      <c r="AG6" s="86" t="s">
        <v>89</v>
      </c>
      <c r="AH6" s="86" t="s">
        <v>82</v>
      </c>
      <c r="AI6" s="86" t="s">
        <v>96</v>
      </c>
      <c r="AJ6" s="86" t="s">
        <v>94</v>
      </c>
      <c r="AK6" s="87" t="s">
        <v>97</v>
      </c>
      <c r="AL6" s="46"/>
      <c r="AM6" s="87" t="s">
        <v>98</v>
      </c>
      <c r="AN6" s="46"/>
      <c r="AO6" s="86" t="s">
        <v>93</v>
      </c>
      <c r="AP6" s="86" t="s">
        <v>82</v>
      </c>
      <c r="AQ6" s="89"/>
      <c r="AR6" s="86" t="s">
        <v>94</v>
      </c>
      <c r="AS6" s="87" t="s">
        <v>83</v>
      </c>
      <c r="AT6" s="46"/>
      <c r="AU6" s="87" t="s">
        <v>85</v>
      </c>
      <c r="AV6" s="46"/>
      <c r="AW6" s="87" t="s">
        <v>86</v>
      </c>
      <c r="AX6" s="46"/>
      <c r="AY6" s="86" t="s">
        <v>89</v>
      </c>
      <c r="AZ6" s="86" t="s">
        <v>82</v>
      </c>
      <c r="BA6" s="86" t="s">
        <v>96</v>
      </c>
      <c r="BB6" s="86" t="s">
        <v>94</v>
      </c>
      <c r="BC6" s="87" t="s">
        <v>97</v>
      </c>
      <c r="BD6" s="46"/>
      <c r="BE6" s="87" t="s">
        <v>98</v>
      </c>
      <c r="BF6" s="46"/>
      <c r="BG6" s="86" t="s">
        <v>93</v>
      </c>
      <c r="BH6" s="86" t="s">
        <v>82</v>
      </c>
      <c r="BI6" s="89"/>
      <c r="BJ6" s="86" t="s">
        <v>94</v>
      </c>
      <c r="BK6" s="87" t="s">
        <v>83</v>
      </c>
      <c r="BL6" s="46"/>
      <c r="BM6" s="87" t="s">
        <v>85</v>
      </c>
      <c r="BN6" s="46"/>
      <c r="BO6" s="87" t="s">
        <v>86</v>
      </c>
      <c r="BP6" s="46"/>
      <c r="BQ6" s="86" t="s">
        <v>89</v>
      </c>
      <c r="BR6" s="86" t="s">
        <v>82</v>
      </c>
      <c r="BS6" s="86" t="s">
        <v>96</v>
      </c>
      <c r="BT6" s="86" t="s">
        <v>94</v>
      </c>
      <c r="BU6" s="87" t="s">
        <v>97</v>
      </c>
      <c r="BV6" s="46"/>
      <c r="BW6" s="87" t="s">
        <v>98</v>
      </c>
      <c r="BX6" s="46"/>
      <c r="BY6" s="86" t="s">
        <v>93</v>
      </c>
      <c r="BZ6" s="86" t="s">
        <v>82</v>
      </c>
      <c r="CA6" s="89"/>
      <c r="CB6" s="86" t="s">
        <v>94</v>
      </c>
      <c r="CC6" s="87" t="s">
        <v>83</v>
      </c>
      <c r="CD6" s="46"/>
      <c r="CE6" s="87" t="s">
        <v>85</v>
      </c>
      <c r="CF6" s="46"/>
      <c r="CG6" s="87" t="s">
        <v>86</v>
      </c>
      <c r="CH6" s="46"/>
      <c r="CI6" s="86" t="s">
        <v>89</v>
      </c>
      <c r="CJ6" s="86" t="s">
        <v>82</v>
      </c>
      <c r="CK6" s="86" t="s">
        <v>96</v>
      </c>
      <c r="CL6" s="86" t="s">
        <v>94</v>
      </c>
      <c r="CM6" s="87" t="s">
        <v>97</v>
      </c>
      <c r="CN6" s="46"/>
      <c r="CO6" s="87" t="s">
        <v>98</v>
      </c>
      <c r="CP6" s="46"/>
      <c r="CQ6" s="86" t="s">
        <v>93</v>
      </c>
      <c r="CR6" s="86" t="s">
        <v>82</v>
      </c>
    </row>
    <row r="7" spans="1:96" ht="27" customHeight="1" x14ac:dyDescent="0.25">
      <c r="A7" s="90"/>
      <c r="B7" s="90"/>
      <c r="C7" s="90"/>
      <c r="D7" s="90"/>
      <c r="E7" s="90"/>
      <c r="F7" s="90"/>
      <c r="G7" s="91"/>
      <c r="H7" s="91"/>
      <c r="I7" s="51" t="s">
        <v>84</v>
      </c>
      <c r="J7" s="51" t="s">
        <v>82</v>
      </c>
      <c r="K7" s="51" t="s">
        <v>84</v>
      </c>
      <c r="L7" s="51" t="s">
        <v>82</v>
      </c>
      <c r="M7" s="51" t="s">
        <v>87</v>
      </c>
      <c r="N7" s="51" t="s">
        <v>82</v>
      </c>
      <c r="O7" s="91"/>
      <c r="P7" s="91"/>
      <c r="Q7" s="91"/>
      <c r="R7" s="91"/>
      <c r="S7" s="51" t="s">
        <v>90</v>
      </c>
      <c r="T7" s="51" t="s">
        <v>82</v>
      </c>
      <c r="U7" s="51" t="s">
        <v>90</v>
      </c>
      <c r="V7" s="51" t="s">
        <v>82</v>
      </c>
      <c r="W7" s="91"/>
      <c r="X7" s="91"/>
      <c r="Y7" s="91"/>
      <c r="Z7" s="91"/>
      <c r="AA7" s="51" t="s">
        <v>84</v>
      </c>
      <c r="AB7" s="51" t="s">
        <v>82</v>
      </c>
      <c r="AC7" s="51" t="s">
        <v>84</v>
      </c>
      <c r="AD7" s="51" t="s">
        <v>82</v>
      </c>
      <c r="AE7" s="51" t="s">
        <v>87</v>
      </c>
      <c r="AF7" s="51" t="s">
        <v>82</v>
      </c>
      <c r="AG7" s="91"/>
      <c r="AH7" s="91"/>
      <c r="AI7" s="91"/>
      <c r="AJ7" s="91"/>
      <c r="AK7" s="51" t="s">
        <v>90</v>
      </c>
      <c r="AL7" s="51" t="s">
        <v>82</v>
      </c>
      <c r="AM7" s="51" t="s">
        <v>90</v>
      </c>
      <c r="AN7" s="51" t="s">
        <v>82</v>
      </c>
      <c r="AO7" s="91"/>
      <c r="AP7" s="91"/>
      <c r="AQ7" s="91"/>
      <c r="AR7" s="91"/>
      <c r="AS7" s="51" t="s">
        <v>84</v>
      </c>
      <c r="AT7" s="51" t="s">
        <v>82</v>
      </c>
      <c r="AU7" s="51" t="s">
        <v>84</v>
      </c>
      <c r="AV7" s="51" t="s">
        <v>82</v>
      </c>
      <c r="AW7" s="51" t="s">
        <v>87</v>
      </c>
      <c r="AX7" s="51" t="s">
        <v>82</v>
      </c>
      <c r="AY7" s="91"/>
      <c r="AZ7" s="91"/>
      <c r="BA7" s="91"/>
      <c r="BB7" s="91"/>
      <c r="BC7" s="51" t="s">
        <v>90</v>
      </c>
      <c r="BD7" s="51" t="s">
        <v>82</v>
      </c>
      <c r="BE7" s="51" t="s">
        <v>90</v>
      </c>
      <c r="BF7" s="51" t="s">
        <v>82</v>
      </c>
      <c r="BG7" s="91"/>
      <c r="BH7" s="91"/>
      <c r="BI7" s="91"/>
      <c r="BJ7" s="91"/>
      <c r="BK7" s="51" t="s">
        <v>84</v>
      </c>
      <c r="BL7" s="51" t="s">
        <v>82</v>
      </c>
      <c r="BM7" s="51" t="s">
        <v>84</v>
      </c>
      <c r="BN7" s="51" t="s">
        <v>82</v>
      </c>
      <c r="BO7" s="51" t="s">
        <v>87</v>
      </c>
      <c r="BP7" s="51" t="s">
        <v>82</v>
      </c>
      <c r="BQ7" s="91"/>
      <c r="BR7" s="91"/>
      <c r="BS7" s="91"/>
      <c r="BT7" s="91"/>
      <c r="BU7" s="51" t="s">
        <v>90</v>
      </c>
      <c r="BV7" s="51" t="s">
        <v>82</v>
      </c>
      <c r="BW7" s="51" t="s">
        <v>90</v>
      </c>
      <c r="BX7" s="51" t="s">
        <v>82</v>
      </c>
      <c r="BY7" s="91"/>
      <c r="BZ7" s="91"/>
      <c r="CA7" s="91"/>
      <c r="CB7" s="91"/>
      <c r="CC7" s="51" t="s">
        <v>84</v>
      </c>
      <c r="CD7" s="51" t="s">
        <v>82</v>
      </c>
      <c r="CE7" s="51" t="s">
        <v>84</v>
      </c>
      <c r="CF7" s="51" t="s">
        <v>82</v>
      </c>
      <c r="CG7" s="51" t="s">
        <v>87</v>
      </c>
      <c r="CH7" s="51" t="s">
        <v>82</v>
      </c>
      <c r="CI7" s="91"/>
      <c r="CJ7" s="91"/>
      <c r="CK7" s="91"/>
      <c r="CL7" s="91"/>
      <c r="CM7" s="51" t="s">
        <v>90</v>
      </c>
      <c r="CN7" s="51" t="s">
        <v>82</v>
      </c>
      <c r="CO7" s="51" t="s">
        <v>90</v>
      </c>
      <c r="CP7" s="51" t="s">
        <v>82</v>
      </c>
      <c r="CQ7" s="91"/>
      <c r="CR7" s="91"/>
    </row>
    <row r="8" spans="1:96" s="53" customFormat="1" ht="13.5" x14ac:dyDescent="0.2">
      <c r="A8" s="1" t="s">
        <v>153</v>
      </c>
      <c r="B8" s="1" t="s">
        <v>154</v>
      </c>
      <c r="C8" s="1"/>
      <c r="D8" s="2"/>
      <c r="E8" s="2"/>
      <c r="F8" s="3"/>
      <c r="G8" s="52">
        <v>1</v>
      </c>
      <c r="H8" s="52">
        <f>1+G8</f>
        <v>2</v>
      </c>
      <c r="I8" s="52">
        <f t="shared" ref="I8:X8" si="0">1+H8</f>
        <v>3</v>
      </c>
      <c r="J8" s="52">
        <f t="shared" si="0"/>
        <v>4</v>
      </c>
      <c r="K8" s="52">
        <f t="shared" si="0"/>
        <v>5</v>
      </c>
      <c r="L8" s="52">
        <f t="shared" si="0"/>
        <v>6</v>
      </c>
      <c r="M8" s="52">
        <f t="shared" si="0"/>
        <v>7</v>
      </c>
      <c r="N8" s="52">
        <f t="shared" si="0"/>
        <v>8</v>
      </c>
      <c r="O8" s="52">
        <f t="shared" si="0"/>
        <v>9</v>
      </c>
      <c r="P8" s="52">
        <f t="shared" si="0"/>
        <v>10</v>
      </c>
      <c r="Q8" s="52">
        <f t="shared" si="0"/>
        <v>11</v>
      </c>
      <c r="R8" s="52">
        <f t="shared" si="0"/>
        <v>12</v>
      </c>
      <c r="S8" s="52">
        <f t="shared" si="0"/>
        <v>13</v>
      </c>
      <c r="T8" s="52">
        <f t="shared" si="0"/>
        <v>14</v>
      </c>
      <c r="U8" s="52">
        <f t="shared" si="0"/>
        <v>15</v>
      </c>
      <c r="V8" s="52">
        <f t="shared" si="0"/>
        <v>16</v>
      </c>
      <c r="W8" s="52">
        <f t="shared" si="0"/>
        <v>17</v>
      </c>
      <c r="X8" s="52">
        <f t="shared" si="0"/>
        <v>18</v>
      </c>
      <c r="Y8" s="52">
        <f>1+X8</f>
        <v>19</v>
      </c>
      <c r="Z8" s="52">
        <f>1+Y8</f>
        <v>20</v>
      </c>
      <c r="AA8" s="52">
        <f t="shared" ref="AA8:AP8" si="1">1+Z8</f>
        <v>21</v>
      </c>
      <c r="AB8" s="52">
        <f t="shared" si="1"/>
        <v>22</v>
      </c>
      <c r="AC8" s="52">
        <f t="shared" si="1"/>
        <v>23</v>
      </c>
      <c r="AD8" s="52">
        <f t="shared" si="1"/>
        <v>24</v>
      </c>
      <c r="AE8" s="52">
        <f t="shared" si="1"/>
        <v>25</v>
      </c>
      <c r="AF8" s="52">
        <f t="shared" si="1"/>
        <v>26</v>
      </c>
      <c r="AG8" s="52">
        <f t="shared" si="1"/>
        <v>27</v>
      </c>
      <c r="AH8" s="52">
        <f t="shared" si="1"/>
        <v>28</v>
      </c>
      <c r="AI8" s="52">
        <f t="shared" si="1"/>
        <v>29</v>
      </c>
      <c r="AJ8" s="52">
        <f t="shared" si="1"/>
        <v>30</v>
      </c>
      <c r="AK8" s="52">
        <f t="shared" si="1"/>
        <v>31</v>
      </c>
      <c r="AL8" s="52">
        <f t="shared" si="1"/>
        <v>32</v>
      </c>
      <c r="AM8" s="52">
        <f t="shared" si="1"/>
        <v>33</v>
      </c>
      <c r="AN8" s="52">
        <f t="shared" si="1"/>
        <v>34</v>
      </c>
      <c r="AO8" s="52">
        <f t="shared" si="1"/>
        <v>35</v>
      </c>
      <c r="AP8" s="52">
        <f t="shared" si="1"/>
        <v>36</v>
      </c>
      <c r="AQ8" s="52">
        <f>1+AP8</f>
        <v>37</v>
      </c>
      <c r="AR8" s="52">
        <f>1+AQ8</f>
        <v>38</v>
      </c>
      <c r="AS8" s="52">
        <f t="shared" ref="AS8:BH8" si="2">1+AR8</f>
        <v>39</v>
      </c>
      <c r="AT8" s="52">
        <f t="shared" si="2"/>
        <v>40</v>
      </c>
      <c r="AU8" s="52">
        <f t="shared" si="2"/>
        <v>41</v>
      </c>
      <c r="AV8" s="52">
        <f t="shared" si="2"/>
        <v>42</v>
      </c>
      <c r="AW8" s="52">
        <f t="shared" si="2"/>
        <v>43</v>
      </c>
      <c r="AX8" s="52">
        <f t="shared" si="2"/>
        <v>44</v>
      </c>
      <c r="AY8" s="52">
        <f t="shared" si="2"/>
        <v>45</v>
      </c>
      <c r="AZ8" s="52">
        <f t="shared" si="2"/>
        <v>46</v>
      </c>
      <c r="BA8" s="52">
        <f t="shared" si="2"/>
        <v>47</v>
      </c>
      <c r="BB8" s="52">
        <f t="shared" si="2"/>
        <v>48</v>
      </c>
      <c r="BC8" s="52">
        <f t="shared" si="2"/>
        <v>49</v>
      </c>
      <c r="BD8" s="52">
        <f t="shared" si="2"/>
        <v>50</v>
      </c>
      <c r="BE8" s="52">
        <f t="shared" si="2"/>
        <v>51</v>
      </c>
      <c r="BF8" s="52">
        <f t="shared" si="2"/>
        <v>52</v>
      </c>
      <c r="BG8" s="52">
        <f t="shared" si="2"/>
        <v>53</v>
      </c>
      <c r="BH8" s="52">
        <f t="shared" si="2"/>
        <v>54</v>
      </c>
      <c r="BI8" s="52">
        <f>1+BH8</f>
        <v>55</v>
      </c>
      <c r="BJ8" s="52">
        <f>1+BI8</f>
        <v>56</v>
      </c>
      <c r="BK8" s="52">
        <f t="shared" ref="BK8:BZ8" si="3">1+BJ8</f>
        <v>57</v>
      </c>
      <c r="BL8" s="52">
        <f t="shared" si="3"/>
        <v>58</v>
      </c>
      <c r="BM8" s="52">
        <f t="shared" si="3"/>
        <v>59</v>
      </c>
      <c r="BN8" s="52">
        <f t="shared" si="3"/>
        <v>60</v>
      </c>
      <c r="BO8" s="52">
        <f t="shared" si="3"/>
        <v>61</v>
      </c>
      <c r="BP8" s="52">
        <f t="shared" si="3"/>
        <v>62</v>
      </c>
      <c r="BQ8" s="52">
        <f t="shared" si="3"/>
        <v>63</v>
      </c>
      <c r="BR8" s="52">
        <f t="shared" si="3"/>
        <v>64</v>
      </c>
      <c r="BS8" s="52">
        <f t="shared" si="3"/>
        <v>65</v>
      </c>
      <c r="BT8" s="52">
        <f t="shared" si="3"/>
        <v>66</v>
      </c>
      <c r="BU8" s="52">
        <f t="shared" si="3"/>
        <v>67</v>
      </c>
      <c r="BV8" s="52">
        <f t="shared" si="3"/>
        <v>68</v>
      </c>
      <c r="BW8" s="52">
        <f t="shared" si="3"/>
        <v>69</v>
      </c>
      <c r="BX8" s="52">
        <f t="shared" si="3"/>
        <v>70</v>
      </c>
      <c r="BY8" s="52">
        <f t="shared" si="3"/>
        <v>71</v>
      </c>
      <c r="BZ8" s="52">
        <f t="shared" si="3"/>
        <v>72</v>
      </c>
      <c r="CA8" s="52">
        <f>1+BZ8</f>
        <v>73</v>
      </c>
      <c r="CB8" s="52">
        <f>1+CA8</f>
        <v>74</v>
      </c>
      <c r="CC8" s="52">
        <f t="shared" ref="CC8:CR8" si="4">1+CB8</f>
        <v>75</v>
      </c>
      <c r="CD8" s="52">
        <f t="shared" si="4"/>
        <v>76</v>
      </c>
      <c r="CE8" s="52">
        <f t="shared" si="4"/>
        <v>77</v>
      </c>
      <c r="CF8" s="52">
        <f t="shared" si="4"/>
        <v>78</v>
      </c>
      <c r="CG8" s="52">
        <f t="shared" si="4"/>
        <v>79</v>
      </c>
      <c r="CH8" s="52">
        <f t="shared" si="4"/>
        <v>80</v>
      </c>
      <c r="CI8" s="52">
        <f t="shared" si="4"/>
        <v>81</v>
      </c>
      <c r="CJ8" s="52">
        <f t="shared" si="4"/>
        <v>82</v>
      </c>
      <c r="CK8" s="52">
        <f t="shared" si="4"/>
        <v>83</v>
      </c>
      <c r="CL8" s="52">
        <f t="shared" si="4"/>
        <v>84</v>
      </c>
      <c r="CM8" s="52">
        <f t="shared" si="4"/>
        <v>85</v>
      </c>
      <c r="CN8" s="52">
        <f t="shared" si="4"/>
        <v>86</v>
      </c>
      <c r="CO8" s="52">
        <f t="shared" si="4"/>
        <v>87</v>
      </c>
      <c r="CP8" s="52">
        <f t="shared" si="4"/>
        <v>88</v>
      </c>
      <c r="CQ8" s="52">
        <f t="shared" si="4"/>
        <v>89</v>
      </c>
      <c r="CR8" s="52">
        <f t="shared" si="4"/>
        <v>90</v>
      </c>
    </row>
    <row r="9" spans="1:96" x14ac:dyDescent="0.25">
      <c r="A9" s="4"/>
      <c r="B9" s="5" t="s">
        <v>99</v>
      </c>
      <c r="C9" s="28"/>
      <c r="D9" s="29"/>
      <c r="E9" s="30" t="s">
        <v>123</v>
      </c>
      <c r="F9" s="31"/>
      <c r="G9" s="24"/>
      <c r="H9" s="24"/>
      <c r="I9" s="25">
        <v>0</v>
      </c>
      <c r="J9" s="24"/>
      <c r="K9" s="25">
        <v>0</v>
      </c>
      <c r="L9" s="24"/>
      <c r="M9" s="25">
        <v>0</v>
      </c>
      <c r="N9" s="24"/>
      <c r="O9" s="25">
        <v>0</v>
      </c>
      <c r="P9" s="24"/>
      <c r="Q9" s="25">
        <v>0</v>
      </c>
      <c r="R9" s="24"/>
      <c r="S9" s="25"/>
      <c r="T9" s="24"/>
      <c r="U9" s="25">
        <v>0</v>
      </c>
      <c r="V9" s="24"/>
      <c r="W9" s="25">
        <v>0</v>
      </c>
      <c r="X9" s="24"/>
      <c r="Y9" s="24"/>
      <c r="Z9" s="24"/>
      <c r="AA9" s="25">
        <v>0</v>
      </c>
      <c r="AB9" s="24"/>
      <c r="AC9" s="25">
        <v>0</v>
      </c>
      <c r="AD9" s="24"/>
      <c r="AE9" s="25">
        <v>0</v>
      </c>
      <c r="AF9" s="24"/>
      <c r="AG9" s="25">
        <v>0</v>
      </c>
      <c r="AH9" s="24"/>
      <c r="AI9" s="25">
        <v>0</v>
      </c>
      <c r="AJ9" s="24"/>
      <c r="AK9" s="25"/>
      <c r="AL9" s="24"/>
      <c r="AM9" s="25">
        <v>0</v>
      </c>
      <c r="AN9" s="24"/>
      <c r="AO9" s="25">
        <v>0</v>
      </c>
      <c r="AP9" s="24"/>
      <c r="AQ9" s="24"/>
      <c r="AR9" s="24"/>
      <c r="AS9" s="25">
        <v>0</v>
      </c>
      <c r="AT9" s="24"/>
      <c r="AU9" s="25">
        <v>0</v>
      </c>
      <c r="AV9" s="24"/>
      <c r="AW9" s="25">
        <v>0</v>
      </c>
      <c r="AX9" s="24"/>
      <c r="AY9" s="25">
        <v>0</v>
      </c>
      <c r="AZ9" s="24"/>
      <c r="BA9" s="25">
        <v>0</v>
      </c>
      <c r="BB9" s="24"/>
      <c r="BC9" s="25"/>
      <c r="BD9" s="24"/>
      <c r="BE9" s="25">
        <v>0</v>
      </c>
      <c r="BF9" s="24"/>
      <c r="BG9" s="25">
        <v>0</v>
      </c>
      <c r="BH9" s="24"/>
      <c r="BI9" s="24"/>
      <c r="BJ9" s="24"/>
      <c r="BK9" s="25">
        <v>0</v>
      </c>
      <c r="BL9" s="24"/>
      <c r="BM9" s="25">
        <v>0</v>
      </c>
      <c r="BN9" s="24"/>
      <c r="BO9" s="25">
        <v>0</v>
      </c>
      <c r="BP9" s="24"/>
      <c r="BQ9" s="25">
        <v>0</v>
      </c>
      <c r="BR9" s="24"/>
      <c r="BS9" s="25">
        <v>0</v>
      </c>
      <c r="BT9" s="24"/>
      <c r="BU9" s="25"/>
      <c r="BV9" s="24"/>
      <c r="BW9" s="25">
        <v>0</v>
      </c>
      <c r="BX9" s="24"/>
      <c r="BY9" s="25"/>
      <c r="BZ9" s="24"/>
      <c r="CA9" s="24"/>
      <c r="CB9" s="24"/>
      <c r="CC9" s="25">
        <v>0</v>
      </c>
      <c r="CD9" s="24"/>
      <c r="CE9" s="25">
        <v>0</v>
      </c>
      <c r="CF9" s="24"/>
      <c r="CG9" s="25">
        <v>0</v>
      </c>
      <c r="CH9" s="24"/>
      <c r="CI9" s="25">
        <v>0</v>
      </c>
      <c r="CJ9" s="24"/>
      <c r="CK9" s="25">
        <v>0</v>
      </c>
      <c r="CL9" s="24"/>
      <c r="CM9" s="25"/>
      <c r="CN9" s="24"/>
      <c r="CO9" s="25">
        <v>0</v>
      </c>
      <c r="CP9" s="24"/>
      <c r="CQ9" s="25">
        <v>0</v>
      </c>
      <c r="CR9" s="24"/>
    </row>
    <row r="10" spans="1:96" ht="15" customHeight="1" x14ac:dyDescent="0.25">
      <c r="A10" s="6">
        <v>1</v>
      </c>
      <c r="B10" s="7" t="s">
        <v>2</v>
      </c>
      <c r="C10" s="28">
        <v>330278</v>
      </c>
      <c r="D10" s="29" t="s">
        <v>124</v>
      </c>
      <c r="E10" s="29" t="s">
        <v>123</v>
      </c>
      <c r="F10" s="31" t="s">
        <v>125</v>
      </c>
      <c r="G10" s="24">
        <f>H10+P10+R10+X10</f>
        <v>264128085.75</v>
      </c>
      <c r="H10" s="24">
        <f>J10+L10+N10</f>
        <v>82287666.709999993</v>
      </c>
      <c r="I10" s="25">
        <f>AA10+AS10+BK10+CC10</f>
        <v>129049</v>
      </c>
      <c r="J10" s="24">
        <f t="shared" ref="J10:X25" si="5">AB10+AT10+BL10+CD10</f>
        <v>42978015.340000004</v>
      </c>
      <c r="K10" s="25">
        <f t="shared" si="5"/>
        <v>7001</v>
      </c>
      <c r="L10" s="24">
        <f t="shared" si="5"/>
        <v>4025341.2</v>
      </c>
      <c r="M10" s="25">
        <f t="shared" si="5"/>
        <v>29770</v>
      </c>
      <c r="N10" s="24">
        <f t="shared" si="5"/>
        <v>35284310.170000002</v>
      </c>
      <c r="O10" s="25">
        <f t="shared" si="5"/>
        <v>681</v>
      </c>
      <c r="P10" s="24">
        <f t="shared" si="5"/>
        <v>9845230.3200000003</v>
      </c>
      <c r="Q10" s="25">
        <f t="shared" si="5"/>
        <v>4946</v>
      </c>
      <c r="R10" s="24">
        <f t="shared" si="5"/>
        <v>171995188.72</v>
      </c>
      <c r="S10" s="25">
        <f t="shared" si="5"/>
        <v>0</v>
      </c>
      <c r="T10" s="24">
        <f t="shared" si="5"/>
        <v>0</v>
      </c>
      <c r="U10" s="25">
        <f t="shared" si="5"/>
        <v>104</v>
      </c>
      <c r="V10" s="24">
        <f t="shared" si="5"/>
        <v>26748974.300000001</v>
      </c>
      <c r="W10" s="25">
        <f t="shared" si="5"/>
        <v>0</v>
      </c>
      <c r="X10" s="24">
        <f t="shared" si="5"/>
        <v>0</v>
      </c>
      <c r="Y10" s="24">
        <f>Z10+AH10+AJ10+AP10</f>
        <v>76242494.859999999</v>
      </c>
      <c r="Z10" s="24">
        <f>AB10+AD10+AF10</f>
        <v>21690369.140000001</v>
      </c>
      <c r="AA10" s="25">
        <v>38715</v>
      </c>
      <c r="AB10" s="24">
        <v>11365479.859999999</v>
      </c>
      <c r="AC10" s="25">
        <v>2100</v>
      </c>
      <c r="AD10" s="24">
        <v>1207602.3600000001</v>
      </c>
      <c r="AE10" s="25">
        <v>8931</v>
      </c>
      <c r="AF10" s="24">
        <v>9117286.9199999999</v>
      </c>
      <c r="AG10" s="25">
        <v>204</v>
      </c>
      <c r="AH10" s="24">
        <v>2953569.1</v>
      </c>
      <c r="AI10" s="25">
        <v>1484</v>
      </c>
      <c r="AJ10" s="26">
        <v>51598556.619999997</v>
      </c>
      <c r="AK10" s="25">
        <v>0</v>
      </c>
      <c r="AL10" s="24">
        <v>0</v>
      </c>
      <c r="AM10" s="25">
        <v>31</v>
      </c>
      <c r="AN10" s="26">
        <v>8024692.29</v>
      </c>
      <c r="AO10" s="25">
        <v>0</v>
      </c>
      <c r="AP10" s="24"/>
      <c r="AQ10" s="24">
        <f>AR10+AZ10+BB10+BH10</f>
        <v>55821548.009999998</v>
      </c>
      <c r="AR10" s="24">
        <f>AT10+AV10+AX10</f>
        <v>19453464.210000001</v>
      </c>
      <c r="AS10" s="25">
        <v>25810</v>
      </c>
      <c r="AT10" s="24">
        <v>10123527.810000001</v>
      </c>
      <c r="AU10" s="25">
        <v>1400</v>
      </c>
      <c r="AV10" s="24">
        <v>805068.24</v>
      </c>
      <c r="AW10" s="25">
        <v>5954</v>
      </c>
      <c r="AX10" s="24">
        <v>8524868.1600000001</v>
      </c>
      <c r="AY10" s="25">
        <v>136</v>
      </c>
      <c r="AZ10" s="24">
        <v>1969046.06</v>
      </c>
      <c r="BA10" s="25">
        <v>989</v>
      </c>
      <c r="BB10" s="26">
        <v>34399037.740000002</v>
      </c>
      <c r="BC10" s="25">
        <v>0</v>
      </c>
      <c r="BD10" s="24">
        <v>0</v>
      </c>
      <c r="BE10" s="25">
        <v>21</v>
      </c>
      <c r="BF10" s="26">
        <v>5349794.8600000003</v>
      </c>
      <c r="BG10" s="25">
        <v>0</v>
      </c>
      <c r="BH10" s="24"/>
      <c r="BI10" s="24">
        <f>BJ10+BR10+BT10+BZ10</f>
        <v>55821548.009999998</v>
      </c>
      <c r="BJ10" s="24">
        <f>BL10+BN10+BP10</f>
        <v>19453464.210000001</v>
      </c>
      <c r="BK10" s="25">
        <v>25810</v>
      </c>
      <c r="BL10" s="24">
        <v>10123527.810000001</v>
      </c>
      <c r="BM10" s="25">
        <v>1400</v>
      </c>
      <c r="BN10" s="24">
        <v>805068.24</v>
      </c>
      <c r="BO10" s="25">
        <v>5954</v>
      </c>
      <c r="BP10" s="24">
        <v>8524868.1600000001</v>
      </c>
      <c r="BQ10" s="25">
        <v>136</v>
      </c>
      <c r="BR10" s="24">
        <v>1969046.06</v>
      </c>
      <c r="BS10" s="25">
        <v>989</v>
      </c>
      <c r="BT10" s="26">
        <v>34399037.740000002</v>
      </c>
      <c r="BU10" s="25">
        <v>0</v>
      </c>
      <c r="BV10" s="24">
        <v>0</v>
      </c>
      <c r="BW10" s="25">
        <v>21</v>
      </c>
      <c r="BX10" s="26">
        <v>5349794.8600000003</v>
      </c>
      <c r="BY10" s="25">
        <v>0</v>
      </c>
      <c r="BZ10" s="24"/>
      <c r="CA10" s="24">
        <f>CB10+CJ10+CL10+CR10</f>
        <v>76242494.870000005</v>
      </c>
      <c r="CB10" s="24">
        <f>CD10+CF10+CH10</f>
        <v>21690369.149999999</v>
      </c>
      <c r="CC10" s="25">
        <v>38714</v>
      </c>
      <c r="CD10" s="24">
        <v>11365479.859999999</v>
      </c>
      <c r="CE10" s="25">
        <v>2101</v>
      </c>
      <c r="CF10" s="24">
        <v>1207602.3600000001</v>
      </c>
      <c r="CG10" s="25">
        <v>8931</v>
      </c>
      <c r="CH10" s="24">
        <v>9117286.9299999997</v>
      </c>
      <c r="CI10" s="25">
        <v>205</v>
      </c>
      <c r="CJ10" s="24">
        <v>2953569.1</v>
      </c>
      <c r="CK10" s="25">
        <v>1484</v>
      </c>
      <c r="CL10" s="26">
        <v>51598556.619999997</v>
      </c>
      <c r="CM10" s="25">
        <v>0</v>
      </c>
      <c r="CN10" s="24">
        <v>0</v>
      </c>
      <c r="CO10" s="25">
        <v>31</v>
      </c>
      <c r="CP10" s="26">
        <v>8024692.29</v>
      </c>
      <c r="CQ10" s="25">
        <v>0</v>
      </c>
      <c r="CR10" s="24"/>
    </row>
    <row r="11" spans="1:96" ht="45" customHeight="1" x14ac:dyDescent="0.25">
      <c r="A11" s="6">
        <v>2</v>
      </c>
      <c r="B11" s="8" t="s">
        <v>3</v>
      </c>
      <c r="C11" s="28">
        <v>330268</v>
      </c>
      <c r="D11" s="29" t="s">
        <v>124</v>
      </c>
      <c r="E11" s="29" t="s">
        <v>123</v>
      </c>
      <c r="F11" s="31" t="s">
        <v>125</v>
      </c>
      <c r="G11" s="24">
        <f t="shared" ref="G11" si="6">H11+P11+R11+X11</f>
        <v>51588685.909999996</v>
      </c>
      <c r="H11" s="24">
        <f t="shared" ref="H11" si="7">J11+L11+N11</f>
        <v>17711694.02</v>
      </c>
      <c r="I11" s="25">
        <f t="shared" ref="I11" si="8">AA11+AS11+BK11+CC11</f>
        <v>14998</v>
      </c>
      <c r="J11" s="24">
        <f t="shared" si="5"/>
        <v>2401147.7799999998</v>
      </c>
      <c r="K11" s="25">
        <f t="shared" si="5"/>
        <v>0</v>
      </c>
      <c r="L11" s="24">
        <f t="shared" si="5"/>
        <v>0</v>
      </c>
      <c r="M11" s="25">
        <f t="shared" si="5"/>
        <v>9204</v>
      </c>
      <c r="N11" s="24">
        <f t="shared" si="5"/>
        <v>15310546.24</v>
      </c>
      <c r="O11" s="25">
        <f t="shared" si="5"/>
        <v>797</v>
      </c>
      <c r="P11" s="24">
        <f t="shared" si="5"/>
        <v>20796075.059999999</v>
      </c>
      <c r="Q11" s="25">
        <f t="shared" si="5"/>
        <v>328</v>
      </c>
      <c r="R11" s="24">
        <f t="shared" si="5"/>
        <v>13080916.83</v>
      </c>
      <c r="S11" s="25">
        <f t="shared" si="5"/>
        <v>0</v>
      </c>
      <c r="T11" s="24">
        <f t="shared" si="5"/>
        <v>0</v>
      </c>
      <c r="U11" s="25">
        <f t="shared" si="5"/>
        <v>20</v>
      </c>
      <c r="V11" s="24">
        <f t="shared" si="5"/>
        <v>2034235.94</v>
      </c>
      <c r="W11" s="25">
        <f t="shared" si="5"/>
        <v>0</v>
      </c>
      <c r="X11" s="24">
        <f t="shared" si="5"/>
        <v>0</v>
      </c>
      <c r="Y11" s="24">
        <f t="shared" ref="Y11" si="9">Z11+AH11+AJ11+AP11</f>
        <v>25893988.140000001</v>
      </c>
      <c r="Z11" s="24">
        <f t="shared" ref="Z11" si="10">AB11+AD11+AF11</f>
        <v>15730890.57</v>
      </c>
      <c r="AA11" s="25">
        <v>4499</v>
      </c>
      <c r="AB11" s="24">
        <v>720344.33</v>
      </c>
      <c r="AC11" s="25">
        <v>0</v>
      </c>
      <c r="AD11" s="24">
        <v>0</v>
      </c>
      <c r="AE11" s="25">
        <v>2916</v>
      </c>
      <c r="AF11" s="24">
        <v>15010546.24</v>
      </c>
      <c r="AG11" s="25">
        <v>239</v>
      </c>
      <c r="AH11" s="24">
        <v>6238822.5199999996</v>
      </c>
      <c r="AI11" s="25">
        <v>98</v>
      </c>
      <c r="AJ11" s="26">
        <v>3924275.05</v>
      </c>
      <c r="AK11" s="25">
        <v>0</v>
      </c>
      <c r="AL11" s="24">
        <v>0</v>
      </c>
      <c r="AM11" s="25">
        <v>6</v>
      </c>
      <c r="AN11" s="26">
        <v>610270.78</v>
      </c>
      <c r="AO11" s="25">
        <v>0</v>
      </c>
      <c r="AP11" s="24"/>
      <c r="AQ11" s="24">
        <f t="shared" ref="AQ11" si="11">AR11+AZ11+BB11+BH11</f>
        <v>7355627.9400000004</v>
      </c>
      <c r="AR11" s="24">
        <f t="shared" ref="AR11" si="12">AT11+AV11+AX11</f>
        <v>580229.56000000006</v>
      </c>
      <c r="AS11" s="25">
        <v>3000</v>
      </c>
      <c r="AT11" s="24">
        <v>480229.56</v>
      </c>
      <c r="AU11" s="25">
        <v>0</v>
      </c>
      <c r="AV11" s="24">
        <v>0</v>
      </c>
      <c r="AW11" s="25">
        <v>1841</v>
      </c>
      <c r="AX11" s="24">
        <v>100000</v>
      </c>
      <c r="AY11" s="25">
        <v>159</v>
      </c>
      <c r="AZ11" s="24">
        <v>4159215.01</v>
      </c>
      <c r="BA11" s="25">
        <v>66</v>
      </c>
      <c r="BB11" s="26">
        <v>2616183.37</v>
      </c>
      <c r="BC11" s="25">
        <v>0</v>
      </c>
      <c r="BD11" s="24">
        <v>0</v>
      </c>
      <c r="BE11" s="25">
        <v>4</v>
      </c>
      <c r="BF11" s="26">
        <v>406847.19</v>
      </c>
      <c r="BG11" s="25">
        <v>0</v>
      </c>
      <c r="BH11" s="24"/>
      <c r="BI11" s="24">
        <f t="shared" ref="BI11" si="13">BJ11+BR11+BT11+BZ11</f>
        <v>7355627.9400000004</v>
      </c>
      <c r="BJ11" s="24">
        <f t="shared" ref="BJ11" si="14">BL11+BN11+BP11</f>
        <v>580229.56000000006</v>
      </c>
      <c r="BK11" s="25">
        <v>3000</v>
      </c>
      <c r="BL11" s="24">
        <v>480229.56</v>
      </c>
      <c r="BM11" s="25">
        <v>0</v>
      </c>
      <c r="BN11" s="24">
        <v>0</v>
      </c>
      <c r="BO11" s="25">
        <v>1841</v>
      </c>
      <c r="BP11" s="24">
        <v>100000</v>
      </c>
      <c r="BQ11" s="25">
        <v>159</v>
      </c>
      <c r="BR11" s="24">
        <v>4159215.01</v>
      </c>
      <c r="BS11" s="25">
        <v>66</v>
      </c>
      <c r="BT11" s="26">
        <v>2616183.37</v>
      </c>
      <c r="BU11" s="25">
        <v>0</v>
      </c>
      <c r="BV11" s="24">
        <v>0</v>
      </c>
      <c r="BW11" s="25">
        <v>4</v>
      </c>
      <c r="BX11" s="26">
        <v>406847.19</v>
      </c>
      <c r="BY11" s="25">
        <v>0</v>
      </c>
      <c r="BZ11" s="24"/>
      <c r="CA11" s="24">
        <f t="shared" ref="CA11" si="15">CB11+CJ11+CL11+CR11</f>
        <v>10983441.890000001</v>
      </c>
      <c r="CB11" s="24">
        <f t="shared" ref="CB11" si="16">CD11+CF11+CH11</f>
        <v>820344.33</v>
      </c>
      <c r="CC11" s="25">
        <v>4499</v>
      </c>
      <c r="CD11" s="24">
        <v>720344.33</v>
      </c>
      <c r="CE11" s="25">
        <v>0</v>
      </c>
      <c r="CF11" s="24">
        <v>0</v>
      </c>
      <c r="CG11" s="25">
        <v>2606</v>
      </c>
      <c r="CH11" s="24">
        <v>100000</v>
      </c>
      <c r="CI11" s="25">
        <v>240</v>
      </c>
      <c r="CJ11" s="24">
        <v>6238822.5199999996</v>
      </c>
      <c r="CK11" s="25">
        <v>98</v>
      </c>
      <c r="CL11" s="26">
        <v>3924275.04</v>
      </c>
      <c r="CM11" s="25">
        <v>0</v>
      </c>
      <c r="CN11" s="24">
        <v>0</v>
      </c>
      <c r="CO11" s="25">
        <v>6</v>
      </c>
      <c r="CP11" s="26">
        <v>610270.78</v>
      </c>
      <c r="CQ11" s="25">
        <v>0</v>
      </c>
      <c r="CR11" s="24"/>
    </row>
    <row r="12" spans="1:96" ht="15" customHeight="1" x14ac:dyDescent="0.25">
      <c r="A12" s="6">
        <v>3</v>
      </c>
      <c r="B12" s="8" t="s">
        <v>4</v>
      </c>
      <c r="C12" s="28">
        <v>330098</v>
      </c>
      <c r="D12" s="29" t="s">
        <v>124</v>
      </c>
      <c r="E12" s="29" t="s">
        <v>123</v>
      </c>
      <c r="F12" s="31" t="s">
        <v>125</v>
      </c>
      <c r="G12" s="24">
        <f t="shared" ref="G12:G74" si="17">H12+P12+R12+X12</f>
        <v>947265128.14999998</v>
      </c>
      <c r="H12" s="24">
        <f t="shared" ref="H12:H74" si="18">J12+L12+N12</f>
        <v>147617327.27000001</v>
      </c>
      <c r="I12" s="25">
        <f t="shared" ref="I12:X40" si="19">AA12+AS12+BK12+CC12</f>
        <v>54823</v>
      </c>
      <c r="J12" s="24">
        <f t="shared" si="5"/>
        <v>27710806.02</v>
      </c>
      <c r="K12" s="25">
        <f t="shared" si="5"/>
        <v>0</v>
      </c>
      <c r="L12" s="24">
        <f t="shared" si="5"/>
        <v>0</v>
      </c>
      <c r="M12" s="25">
        <f t="shared" si="5"/>
        <v>0</v>
      </c>
      <c r="N12" s="24">
        <f t="shared" si="5"/>
        <v>119906521.25</v>
      </c>
      <c r="O12" s="25">
        <f t="shared" si="5"/>
        <v>319</v>
      </c>
      <c r="P12" s="24">
        <f t="shared" si="5"/>
        <v>28540322.050000001</v>
      </c>
      <c r="Q12" s="25">
        <f t="shared" si="5"/>
        <v>11013</v>
      </c>
      <c r="R12" s="24">
        <f t="shared" si="5"/>
        <v>771107478.83000004</v>
      </c>
      <c r="S12" s="25">
        <f t="shared" si="5"/>
        <v>0</v>
      </c>
      <c r="T12" s="24">
        <f t="shared" si="5"/>
        <v>0</v>
      </c>
      <c r="U12" s="25">
        <f t="shared" si="5"/>
        <v>1412</v>
      </c>
      <c r="V12" s="24">
        <f t="shared" si="5"/>
        <v>217367019.84999999</v>
      </c>
      <c r="W12" s="25">
        <f t="shared" si="5"/>
        <v>0</v>
      </c>
      <c r="X12" s="24">
        <f t="shared" si="5"/>
        <v>0</v>
      </c>
      <c r="Y12" s="24">
        <f t="shared" ref="Y12:Y74" si="20">Z12+AH12+AJ12+AP12</f>
        <v>284179538.45999998</v>
      </c>
      <c r="Z12" s="24">
        <f t="shared" ref="Z12:Z74" si="21">AB12+AD12+AF12</f>
        <v>44285198.189999998</v>
      </c>
      <c r="AA12" s="25">
        <v>16447</v>
      </c>
      <c r="AB12" s="24">
        <v>8313241.8099999996</v>
      </c>
      <c r="AC12" s="25">
        <v>0</v>
      </c>
      <c r="AD12" s="24">
        <v>0</v>
      </c>
      <c r="AE12" s="25">
        <v>0</v>
      </c>
      <c r="AF12" s="24">
        <v>35971956.380000003</v>
      </c>
      <c r="AG12" s="25">
        <v>96</v>
      </c>
      <c r="AH12" s="24">
        <v>8562096.6199999992</v>
      </c>
      <c r="AI12" s="25">
        <v>3304</v>
      </c>
      <c r="AJ12" s="26">
        <v>231332243.65000001</v>
      </c>
      <c r="AK12" s="25">
        <v>0</v>
      </c>
      <c r="AL12" s="24">
        <v>0</v>
      </c>
      <c r="AM12" s="25">
        <v>424</v>
      </c>
      <c r="AN12" s="26">
        <v>65210105.960000001</v>
      </c>
      <c r="AO12" s="25">
        <v>0</v>
      </c>
      <c r="AP12" s="24"/>
      <c r="AQ12" s="24">
        <f t="shared" ref="AQ12:AQ74" si="22">AR12+AZ12+BB12+BH12</f>
        <v>189453025.63</v>
      </c>
      <c r="AR12" s="24">
        <f t="shared" ref="AR12:AR74" si="23">AT12+AV12+AX12</f>
        <v>29523465.449999999</v>
      </c>
      <c r="AS12" s="25">
        <v>10965</v>
      </c>
      <c r="AT12" s="24">
        <v>5542161.2000000002</v>
      </c>
      <c r="AU12" s="25">
        <v>0</v>
      </c>
      <c r="AV12" s="24">
        <v>0</v>
      </c>
      <c r="AW12" s="25">
        <v>0</v>
      </c>
      <c r="AX12" s="24">
        <v>23981304.25</v>
      </c>
      <c r="AY12" s="25">
        <v>64</v>
      </c>
      <c r="AZ12" s="24">
        <v>5708064.4100000001</v>
      </c>
      <c r="BA12" s="25">
        <v>2203</v>
      </c>
      <c r="BB12" s="26">
        <v>154221495.77000001</v>
      </c>
      <c r="BC12" s="25">
        <v>0</v>
      </c>
      <c r="BD12" s="24">
        <v>0</v>
      </c>
      <c r="BE12" s="25">
        <v>282</v>
      </c>
      <c r="BF12" s="26">
        <v>43473403.969999999</v>
      </c>
      <c r="BG12" s="25">
        <v>0</v>
      </c>
      <c r="BH12" s="24"/>
      <c r="BI12" s="24">
        <f t="shared" ref="BI12:BI74" si="24">BJ12+BR12+BT12+BZ12</f>
        <v>189453025.63</v>
      </c>
      <c r="BJ12" s="24">
        <f t="shared" ref="BJ12:BJ74" si="25">BL12+BN12+BP12</f>
        <v>29523465.449999999</v>
      </c>
      <c r="BK12" s="25">
        <v>10965</v>
      </c>
      <c r="BL12" s="24">
        <v>5542161.2000000002</v>
      </c>
      <c r="BM12" s="25">
        <v>0</v>
      </c>
      <c r="BN12" s="24">
        <v>0</v>
      </c>
      <c r="BO12" s="25">
        <v>0</v>
      </c>
      <c r="BP12" s="24">
        <v>23981304.25</v>
      </c>
      <c r="BQ12" s="25">
        <v>64</v>
      </c>
      <c r="BR12" s="24">
        <v>5708064.4100000001</v>
      </c>
      <c r="BS12" s="25">
        <v>2203</v>
      </c>
      <c r="BT12" s="26">
        <v>154221495.77000001</v>
      </c>
      <c r="BU12" s="25">
        <v>0</v>
      </c>
      <c r="BV12" s="24">
        <v>0</v>
      </c>
      <c r="BW12" s="25">
        <v>282</v>
      </c>
      <c r="BX12" s="26">
        <v>43473403.969999999</v>
      </c>
      <c r="BY12" s="25">
        <v>0</v>
      </c>
      <c r="BZ12" s="24"/>
      <c r="CA12" s="24">
        <f t="shared" ref="CA12:CA74" si="26">CB12+CJ12+CL12+CR12</f>
        <v>284179538.43000001</v>
      </c>
      <c r="CB12" s="24">
        <f t="shared" ref="CB12:CB74" si="27">CD12+CF12+CH12</f>
        <v>44285198.18</v>
      </c>
      <c r="CC12" s="25">
        <v>16446</v>
      </c>
      <c r="CD12" s="24">
        <v>8313241.8099999996</v>
      </c>
      <c r="CE12" s="25">
        <v>0</v>
      </c>
      <c r="CF12" s="24">
        <v>0</v>
      </c>
      <c r="CG12" s="25">
        <v>0</v>
      </c>
      <c r="CH12" s="24">
        <v>35971956.369999997</v>
      </c>
      <c r="CI12" s="25">
        <v>95</v>
      </c>
      <c r="CJ12" s="24">
        <v>8562096.6099999994</v>
      </c>
      <c r="CK12" s="25">
        <v>3303</v>
      </c>
      <c r="CL12" s="26">
        <v>231332243.63999999</v>
      </c>
      <c r="CM12" s="25">
        <v>0</v>
      </c>
      <c r="CN12" s="24">
        <v>0</v>
      </c>
      <c r="CO12" s="25">
        <v>424</v>
      </c>
      <c r="CP12" s="26">
        <v>65210105.950000003</v>
      </c>
      <c r="CQ12" s="25">
        <v>0</v>
      </c>
      <c r="CR12" s="24"/>
    </row>
    <row r="13" spans="1:96" ht="15" customHeight="1" x14ac:dyDescent="0.25">
      <c r="A13" s="6">
        <v>4</v>
      </c>
      <c r="B13" s="8" t="s">
        <v>5</v>
      </c>
      <c r="C13" s="28">
        <v>330103</v>
      </c>
      <c r="D13" s="29" t="s">
        <v>124</v>
      </c>
      <c r="E13" s="29" t="s">
        <v>123</v>
      </c>
      <c r="F13" s="31" t="s">
        <v>125</v>
      </c>
      <c r="G13" s="24">
        <f t="shared" si="17"/>
        <v>688480696.38999999</v>
      </c>
      <c r="H13" s="24">
        <f t="shared" si="18"/>
        <v>58781833.880000003</v>
      </c>
      <c r="I13" s="25">
        <f t="shared" si="19"/>
        <v>25603</v>
      </c>
      <c r="J13" s="24">
        <f t="shared" si="5"/>
        <v>5083396.2300000004</v>
      </c>
      <c r="K13" s="25">
        <f t="shared" si="5"/>
        <v>0</v>
      </c>
      <c r="L13" s="24">
        <f t="shared" si="5"/>
        <v>0</v>
      </c>
      <c r="M13" s="25">
        <f t="shared" si="5"/>
        <v>2622</v>
      </c>
      <c r="N13" s="24">
        <f t="shared" si="5"/>
        <v>53698437.649999999</v>
      </c>
      <c r="O13" s="25">
        <f t="shared" si="5"/>
        <v>2045</v>
      </c>
      <c r="P13" s="24">
        <f t="shared" si="5"/>
        <v>157596476.43000001</v>
      </c>
      <c r="Q13" s="25">
        <f t="shared" si="5"/>
        <v>5193</v>
      </c>
      <c r="R13" s="24">
        <f t="shared" si="5"/>
        <v>472102386.07999998</v>
      </c>
      <c r="S13" s="25">
        <f t="shared" si="5"/>
        <v>0</v>
      </c>
      <c r="T13" s="24">
        <f t="shared" si="5"/>
        <v>0</v>
      </c>
      <c r="U13" s="25">
        <f t="shared" si="5"/>
        <v>422</v>
      </c>
      <c r="V13" s="24">
        <f t="shared" si="5"/>
        <v>53237412.340000004</v>
      </c>
      <c r="W13" s="25">
        <f t="shared" si="5"/>
        <v>0</v>
      </c>
      <c r="X13" s="24">
        <f t="shared" si="5"/>
        <v>0</v>
      </c>
      <c r="Y13" s="24">
        <f t="shared" si="20"/>
        <v>206544208.91999999</v>
      </c>
      <c r="Z13" s="24">
        <f t="shared" si="21"/>
        <v>17634550.170000002</v>
      </c>
      <c r="AA13" s="25">
        <v>7681</v>
      </c>
      <c r="AB13" s="24">
        <v>1525018.87</v>
      </c>
      <c r="AC13" s="25">
        <v>0</v>
      </c>
      <c r="AD13" s="24">
        <v>0</v>
      </c>
      <c r="AE13" s="25">
        <v>787</v>
      </c>
      <c r="AF13" s="24">
        <v>16109531.300000001</v>
      </c>
      <c r="AG13" s="25">
        <v>614</v>
      </c>
      <c r="AH13" s="24">
        <v>47278942.93</v>
      </c>
      <c r="AI13" s="25">
        <v>1558</v>
      </c>
      <c r="AJ13" s="26">
        <v>141630715.81999999</v>
      </c>
      <c r="AK13" s="25">
        <v>0</v>
      </c>
      <c r="AL13" s="24">
        <v>0</v>
      </c>
      <c r="AM13" s="25">
        <v>127</v>
      </c>
      <c r="AN13" s="26">
        <v>15971223.699999999</v>
      </c>
      <c r="AO13" s="25">
        <v>0</v>
      </c>
      <c r="AP13" s="24"/>
      <c r="AQ13" s="24">
        <f t="shared" si="22"/>
        <v>137696139.28999999</v>
      </c>
      <c r="AR13" s="24">
        <f t="shared" si="23"/>
        <v>11756366.779999999</v>
      </c>
      <c r="AS13" s="25">
        <v>5121</v>
      </c>
      <c r="AT13" s="24">
        <v>1016679.25</v>
      </c>
      <c r="AU13" s="25">
        <v>0</v>
      </c>
      <c r="AV13" s="24">
        <v>0</v>
      </c>
      <c r="AW13" s="25">
        <v>524</v>
      </c>
      <c r="AX13" s="24">
        <v>10739687.529999999</v>
      </c>
      <c r="AY13" s="25">
        <v>409</v>
      </c>
      <c r="AZ13" s="24">
        <v>31519295.289999999</v>
      </c>
      <c r="BA13" s="25">
        <v>1039</v>
      </c>
      <c r="BB13" s="26">
        <v>94420477.219999999</v>
      </c>
      <c r="BC13" s="25">
        <v>0</v>
      </c>
      <c r="BD13" s="24">
        <v>0</v>
      </c>
      <c r="BE13" s="25">
        <v>84</v>
      </c>
      <c r="BF13" s="26">
        <v>10647482.470000001</v>
      </c>
      <c r="BG13" s="25">
        <v>0</v>
      </c>
      <c r="BH13" s="24"/>
      <c r="BI13" s="24">
        <f t="shared" si="24"/>
        <v>137696139.28999999</v>
      </c>
      <c r="BJ13" s="24">
        <f t="shared" si="25"/>
        <v>11756366.779999999</v>
      </c>
      <c r="BK13" s="25">
        <v>5121</v>
      </c>
      <c r="BL13" s="24">
        <v>1016679.25</v>
      </c>
      <c r="BM13" s="25">
        <v>0</v>
      </c>
      <c r="BN13" s="24">
        <v>0</v>
      </c>
      <c r="BO13" s="25">
        <v>524</v>
      </c>
      <c r="BP13" s="24">
        <v>10739687.529999999</v>
      </c>
      <c r="BQ13" s="25">
        <v>409</v>
      </c>
      <c r="BR13" s="24">
        <v>31519295.289999999</v>
      </c>
      <c r="BS13" s="25">
        <v>1039</v>
      </c>
      <c r="BT13" s="26">
        <v>94420477.219999999</v>
      </c>
      <c r="BU13" s="25">
        <v>0</v>
      </c>
      <c r="BV13" s="24">
        <v>0</v>
      </c>
      <c r="BW13" s="25">
        <v>84</v>
      </c>
      <c r="BX13" s="26">
        <v>10647482.470000001</v>
      </c>
      <c r="BY13" s="25">
        <v>0</v>
      </c>
      <c r="BZ13" s="24"/>
      <c r="CA13" s="24">
        <f t="shared" si="26"/>
        <v>206544208.88999999</v>
      </c>
      <c r="CB13" s="24">
        <f t="shared" si="27"/>
        <v>17634550.149999999</v>
      </c>
      <c r="CC13" s="25">
        <v>7680</v>
      </c>
      <c r="CD13" s="24">
        <v>1525018.86</v>
      </c>
      <c r="CE13" s="25">
        <v>0</v>
      </c>
      <c r="CF13" s="24">
        <v>0</v>
      </c>
      <c r="CG13" s="25">
        <v>787</v>
      </c>
      <c r="CH13" s="24">
        <v>16109531.289999999</v>
      </c>
      <c r="CI13" s="25">
        <v>613</v>
      </c>
      <c r="CJ13" s="24">
        <v>47278942.920000002</v>
      </c>
      <c r="CK13" s="25">
        <v>1557</v>
      </c>
      <c r="CL13" s="26">
        <v>141630715.81999999</v>
      </c>
      <c r="CM13" s="25">
        <v>0</v>
      </c>
      <c r="CN13" s="24">
        <v>0</v>
      </c>
      <c r="CO13" s="25">
        <v>127</v>
      </c>
      <c r="CP13" s="26">
        <v>15971223.699999999</v>
      </c>
      <c r="CQ13" s="25">
        <v>0</v>
      </c>
      <c r="CR13" s="24"/>
    </row>
    <row r="14" spans="1:96" ht="15" customHeight="1" x14ac:dyDescent="0.25">
      <c r="A14" s="6">
        <v>5</v>
      </c>
      <c r="B14" s="8" t="s">
        <v>6</v>
      </c>
      <c r="C14" s="28">
        <v>330272</v>
      </c>
      <c r="D14" s="29" t="s">
        <v>124</v>
      </c>
      <c r="E14" s="29" t="s">
        <v>123</v>
      </c>
      <c r="F14" s="31" t="s">
        <v>125</v>
      </c>
      <c r="G14" s="24">
        <f t="shared" si="17"/>
        <v>20888899.27</v>
      </c>
      <c r="H14" s="24">
        <f t="shared" si="18"/>
        <v>20888899.27</v>
      </c>
      <c r="I14" s="25">
        <f t="shared" si="19"/>
        <v>5304</v>
      </c>
      <c r="J14" s="24">
        <f t="shared" si="5"/>
        <v>2485525.9700000002</v>
      </c>
      <c r="K14" s="25">
        <f t="shared" si="5"/>
        <v>7540</v>
      </c>
      <c r="L14" s="24">
        <f t="shared" si="5"/>
        <v>4328708.18</v>
      </c>
      <c r="M14" s="25">
        <f t="shared" si="5"/>
        <v>12780</v>
      </c>
      <c r="N14" s="24">
        <f t="shared" si="5"/>
        <v>14074665.119999999</v>
      </c>
      <c r="O14" s="25">
        <f t="shared" si="5"/>
        <v>0</v>
      </c>
      <c r="P14" s="24">
        <f t="shared" si="5"/>
        <v>0</v>
      </c>
      <c r="Q14" s="25">
        <f t="shared" si="5"/>
        <v>0</v>
      </c>
      <c r="R14" s="24">
        <f t="shared" si="5"/>
        <v>0</v>
      </c>
      <c r="S14" s="25">
        <f t="shared" si="5"/>
        <v>0</v>
      </c>
      <c r="T14" s="24">
        <f t="shared" si="5"/>
        <v>0</v>
      </c>
      <c r="U14" s="25">
        <f t="shared" si="5"/>
        <v>0</v>
      </c>
      <c r="V14" s="24">
        <f t="shared" si="5"/>
        <v>0</v>
      </c>
      <c r="W14" s="25">
        <f t="shared" si="5"/>
        <v>0</v>
      </c>
      <c r="X14" s="24">
        <f t="shared" si="5"/>
        <v>0</v>
      </c>
      <c r="Y14" s="24">
        <f t="shared" si="20"/>
        <v>6266669.7800000003</v>
      </c>
      <c r="Z14" s="24">
        <f t="shared" si="21"/>
        <v>6266669.7800000003</v>
      </c>
      <c r="AA14" s="25">
        <v>1591</v>
      </c>
      <c r="AB14" s="24">
        <v>745657.79</v>
      </c>
      <c r="AC14" s="25">
        <v>2262</v>
      </c>
      <c r="AD14" s="24">
        <v>1298612.45</v>
      </c>
      <c r="AE14" s="25">
        <v>3834</v>
      </c>
      <c r="AF14" s="24">
        <v>4222399.54</v>
      </c>
      <c r="AG14" s="25">
        <v>0</v>
      </c>
      <c r="AH14" s="24">
        <v>0</v>
      </c>
      <c r="AI14" s="25">
        <v>0</v>
      </c>
      <c r="AJ14" s="26">
        <v>0</v>
      </c>
      <c r="AK14" s="25">
        <v>0</v>
      </c>
      <c r="AL14" s="24">
        <v>0</v>
      </c>
      <c r="AM14" s="25">
        <v>0</v>
      </c>
      <c r="AN14" s="26">
        <v>0</v>
      </c>
      <c r="AO14" s="25">
        <v>0</v>
      </c>
      <c r="AP14" s="24"/>
      <c r="AQ14" s="24">
        <f t="shared" si="22"/>
        <v>4177779.85</v>
      </c>
      <c r="AR14" s="24">
        <f t="shared" si="23"/>
        <v>4177779.85</v>
      </c>
      <c r="AS14" s="25">
        <v>1061</v>
      </c>
      <c r="AT14" s="24">
        <v>497105.19</v>
      </c>
      <c r="AU14" s="25">
        <v>1508</v>
      </c>
      <c r="AV14" s="24">
        <v>865741.64</v>
      </c>
      <c r="AW14" s="25">
        <v>2556</v>
      </c>
      <c r="AX14" s="24">
        <v>2814933.02</v>
      </c>
      <c r="AY14" s="25">
        <v>0</v>
      </c>
      <c r="AZ14" s="24">
        <v>0</v>
      </c>
      <c r="BA14" s="25">
        <v>0</v>
      </c>
      <c r="BB14" s="26">
        <v>0</v>
      </c>
      <c r="BC14" s="25">
        <v>0</v>
      </c>
      <c r="BD14" s="24">
        <v>0</v>
      </c>
      <c r="BE14" s="25">
        <v>0</v>
      </c>
      <c r="BF14" s="26">
        <v>0</v>
      </c>
      <c r="BG14" s="25">
        <v>0</v>
      </c>
      <c r="BH14" s="24"/>
      <c r="BI14" s="24">
        <f t="shared" si="24"/>
        <v>4177779.85</v>
      </c>
      <c r="BJ14" s="24">
        <f t="shared" si="25"/>
        <v>4177779.85</v>
      </c>
      <c r="BK14" s="25">
        <v>1061</v>
      </c>
      <c r="BL14" s="24">
        <v>497105.19</v>
      </c>
      <c r="BM14" s="25">
        <v>1508</v>
      </c>
      <c r="BN14" s="24">
        <v>865741.64</v>
      </c>
      <c r="BO14" s="25">
        <v>2556</v>
      </c>
      <c r="BP14" s="24">
        <v>2814933.02</v>
      </c>
      <c r="BQ14" s="25">
        <v>0</v>
      </c>
      <c r="BR14" s="24">
        <v>0</v>
      </c>
      <c r="BS14" s="25">
        <v>0</v>
      </c>
      <c r="BT14" s="26">
        <v>0</v>
      </c>
      <c r="BU14" s="25">
        <v>0</v>
      </c>
      <c r="BV14" s="24">
        <v>0</v>
      </c>
      <c r="BW14" s="25">
        <v>0</v>
      </c>
      <c r="BX14" s="26">
        <v>0</v>
      </c>
      <c r="BY14" s="25">
        <v>0</v>
      </c>
      <c r="BZ14" s="24"/>
      <c r="CA14" s="24">
        <f t="shared" si="26"/>
        <v>6266669.79</v>
      </c>
      <c r="CB14" s="24">
        <f t="shared" si="27"/>
        <v>6266669.79</v>
      </c>
      <c r="CC14" s="25">
        <v>1591</v>
      </c>
      <c r="CD14" s="24">
        <v>745657.8</v>
      </c>
      <c r="CE14" s="25">
        <v>2262</v>
      </c>
      <c r="CF14" s="24">
        <v>1298612.45</v>
      </c>
      <c r="CG14" s="25">
        <v>3834</v>
      </c>
      <c r="CH14" s="24">
        <v>4222399.54</v>
      </c>
      <c r="CI14" s="25">
        <v>0</v>
      </c>
      <c r="CJ14" s="24">
        <v>0</v>
      </c>
      <c r="CK14" s="25">
        <v>0</v>
      </c>
      <c r="CL14" s="26">
        <v>0</v>
      </c>
      <c r="CM14" s="25">
        <v>0</v>
      </c>
      <c r="CN14" s="24">
        <v>0</v>
      </c>
      <c r="CO14" s="25">
        <v>0</v>
      </c>
      <c r="CP14" s="26">
        <v>0</v>
      </c>
      <c r="CQ14" s="25">
        <v>0</v>
      </c>
      <c r="CR14" s="24"/>
    </row>
    <row r="15" spans="1:96" ht="15" customHeight="1" x14ac:dyDescent="0.25">
      <c r="A15" s="6">
        <v>6</v>
      </c>
      <c r="B15" s="8" t="s">
        <v>7</v>
      </c>
      <c r="C15" s="28">
        <v>330273</v>
      </c>
      <c r="D15" s="29" t="s">
        <v>126</v>
      </c>
      <c r="E15" s="29" t="s">
        <v>123</v>
      </c>
      <c r="F15" s="31" t="s">
        <v>127</v>
      </c>
      <c r="G15" s="24">
        <f t="shared" si="17"/>
        <v>19530696.039999999</v>
      </c>
      <c r="H15" s="24">
        <f t="shared" si="18"/>
        <v>0</v>
      </c>
      <c r="I15" s="25">
        <f t="shared" si="19"/>
        <v>0</v>
      </c>
      <c r="J15" s="24">
        <f t="shared" si="5"/>
        <v>0</v>
      </c>
      <c r="K15" s="25">
        <f t="shared" si="5"/>
        <v>0</v>
      </c>
      <c r="L15" s="24">
        <f t="shared" si="5"/>
        <v>0</v>
      </c>
      <c r="M15" s="25">
        <f t="shared" si="5"/>
        <v>0</v>
      </c>
      <c r="N15" s="24">
        <f t="shared" si="5"/>
        <v>0</v>
      </c>
      <c r="O15" s="25">
        <f t="shared" si="5"/>
        <v>0</v>
      </c>
      <c r="P15" s="24">
        <f t="shared" si="5"/>
        <v>0</v>
      </c>
      <c r="Q15" s="25">
        <f t="shared" si="5"/>
        <v>941</v>
      </c>
      <c r="R15" s="24">
        <f t="shared" si="5"/>
        <v>19530696.039999999</v>
      </c>
      <c r="S15" s="25">
        <f t="shared" si="5"/>
        <v>0</v>
      </c>
      <c r="T15" s="24">
        <f t="shared" si="5"/>
        <v>0</v>
      </c>
      <c r="U15" s="25">
        <f t="shared" si="5"/>
        <v>0</v>
      </c>
      <c r="V15" s="24">
        <f t="shared" si="5"/>
        <v>0</v>
      </c>
      <c r="W15" s="25">
        <f t="shared" si="5"/>
        <v>0</v>
      </c>
      <c r="X15" s="24">
        <f t="shared" si="5"/>
        <v>0</v>
      </c>
      <c r="Y15" s="24">
        <f t="shared" si="20"/>
        <v>5541408.8099999996</v>
      </c>
      <c r="Z15" s="24">
        <f t="shared" si="21"/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282</v>
      </c>
      <c r="AJ15" s="26">
        <v>5541408.8099999996</v>
      </c>
      <c r="AK15" s="25">
        <v>0</v>
      </c>
      <c r="AL15" s="24">
        <v>0</v>
      </c>
      <c r="AM15" s="25">
        <v>0</v>
      </c>
      <c r="AN15" s="26">
        <v>0</v>
      </c>
      <c r="AO15" s="25">
        <v>0</v>
      </c>
      <c r="AP15" s="24"/>
      <c r="AQ15" s="24">
        <f t="shared" si="22"/>
        <v>3996939.21</v>
      </c>
      <c r="AR15" s="24">
        <f t="shared" si="23"/>
        <v>0</v>
      </c>
      <c r="AS15" s="25">
        <v>0</v>
      </c>
      <c r="AT15" s="24">
        <v>0</v>
      </c>
      <c r="AU15" s="25">
        <v>0</v>
      </c>
      <c r="AV15" s="24">
        <v>0</v>
      </c>
      <c r="AW15" s="25">
        <v>0</v>
      </c>
      <c r="AX15" s="24">
        <v>0</v>
      </c>
      <c r="AY15" s="25">
        <v>0</v>
      </c>
      <c r="AZ15" s="24">
        <v>0</v>
      </c>
      <c r="BA15" s="25">
        <v>188</v>
      </c>
      <c r="BB15" s="26">
        <v>3996939.21</v>
      </c>
      <c r="BC15" s="25">
        <v>0</v>
      </c>
      <c r="BD15" s="24">
        <v>0</v>
      </c>
      <c r="BE15" s="25">
        <v>0</v>
      </c>
      <c r="BF15" s="26">
        <v>0</v>
      </c>
      <c r="BG15" s="25">
        <v>0</v>
      </c>
      <c r="BH15" s="24"/>
      <c r="BI15" s="24">
        <f t="shared" si="24"/>
        <v>3996939.21</v>
      </c>
      <c r="BJ15" s="24">
        <f t="shared" si="25"/>
        <v>0</v>
      </c>
      <c r="BK15" s="25">
        <v>0</v>
      </c>
      <c r="BL15" s="24">
        <v>0</v>
      </c>
      <c r="BM15" s="25">
        <v>0</v>
      </c>
      <c r="BN15" s="24">
        <v>0</v>
      </c>
      <c r="BO15" s="25">
        <v>0</v>
      </c>
      <c r="BP15" s="24">
        <v>0</v>
      </c>
      <c r="BQ15" s="25">
        <v>0</v>
      </c>
      <c r="BR15" s="24">
        <v>0</v>
      </c>
      <c r="BS15" s="25">
        <v>188</v>
      </c>
      <c r="BT15" s="26">
        <v>3996939.21</v>
      </c>
      <c r="BU15" s="25">
        <v>0</v>
      </c>
      <c r="BV15" s="24">
        <v>0</v>
      </c>
      <c r="BW15" s="25">
        <v>0</v>
      </c>
      <c r="BX15" s="26">
        <v>0</v>
      </c>
      <c r="BY15" s="25">
        <v>0</v>
      </c>
      <c r="BZ15" s="24"/>
      <c r="CA15" s="24">
        <f t="shared" si="26"/>
        <v>5995408.8099999996</v>
      </c>
      <c r="CB15" s="24">
        <f t="shared" si="27"/>
        <v>0</v>
      </c>
      <c r="CC15" s="25">
        <v>0</v>
      </c>
      <c r="CD15" s="24">
        <v>0</v>
      </c>
      <c r="CE15" s="25">
        <v>0</v>
      </c>
      <c r="CF15" s="24">
        <v>0</v>
      </c>
      <c r="CG15" s="25">
        <v>0</v>
      </c>
      <c r="CH15" s="24">
        <v>0</v>
      </c>
      <c r="CI15" s="25">
        <v>0</v>
      </c>
      <c r="CJ15" s="24">
        <v>0</v>
      </c>
      <c r="CK15" s="25">
        <v>283</v>
      </c>
      <c r="CL15" s="26">
        <v>5995408.8099999996</v>
      </c>
      <c r="CM15" s="25">
        <v>0</v>
      </c>
      <c r="CN15" s="24">
        <v>0</v>
      </c>
      <c r="CO15" s="25">
        <v>0</v>
      </c>
      <c r="CP15" s="26">
        <v>0</v>
      </c>
      <c r="CQ15" s="25">
        <v>0</v>
      </c>
      <c r="CR15" s="24"/>
    </row>
    <row r="16" spans="1:96" ht="15" customHeight="1" x14ac:dyDescent="0.25">
      <c r="A16" s="6">
        <v>7</v>
      </c>
      <c r="B16" s="8" t="s">
        <v>8</v>
      </c>
      <c r="C16" s="28">
        <v>330276</v>
      </c>
      <c r="D16" s="29" t="s">
        <v>124</v>
      </c>
      <c r="E16" s="29" t="s">
        <v>123</v>
      </c>
      <c r="F16" s="31" t="s">
        <v>125</v>
      </c>
      <c r="G16" s="24">
        <f t="shared" si="17"/>
        <v>8162971.8300000001</v>
      </c>
      <c r="H16" s="24">
        <f t="shared" si="18"/>
        <v>1756497.31</v>
      </c>
      <c r="I16" s="25">
        <f t="shared" si="19"/>
        <v>1177</v>
      </c>
      <c r="J16" s="24">
        <f t="shared" si="5"/>
        <v>1021421.78</v>
      </c>
      <c r="K16" s="25">
        <f t="shared" si="5"/>
        <v>0</v>
      </c>
      <c r="L16" s="24">
        <f t="shared" si="5"/>
        <v>0</v>
      </c>
      <c r="M16" s="25">
        <f t="shared" si="5"/>
        <v>0</v>
      </c>
      <c r="N16" s="24">
        <f t="shared" si="5"/>
        <v>735075.53</v>
      </c>
      <c r="O16" s="25">
        <f t="shared" si="5"/>
        <v>558</v>
      </c>
      <c r="P16" s="24">
        <f t="shared" si="5"/>
        <v>6406474.5199999996</v>
      </c>
      <c r="Q16" s="25">
        <f t="shared" si="5"/>
        <v>0</v>
      </c>
      <c r="R16" s="24">
        <f t="shared" si="5"/>
        <v>0</v>
      </c>
      <c r="S16" s="25">
        <f t="shared" si="5"/>
        <v>0</v>
      </c>
      <c r="T16" s="24">
        <f t="shared" si="5"/>
        <v>0</v>
      </c>
      <c r="U16" s="25">
        <f t="shared" si="5"/>
        <v>0</v>
      </c>
      <c r="V16" s="24">
        <f t="shared" si="5"/>
        <v>0</v>
      </c>
      <c r="W16" s="25">
        <f t="shared" si="5"/>
        <v>0</v>
      </c>
      <c r="X16" s="24">
        <f t="shared" si="5"/>
        <v>0</v>
      </c>
      <c r="Y16" s="24">
        <f t="shared" si="20"/>
        <v>2448891.5499999998</v>
      </c>
      <c r="Z16" s="24">
        <f t="shared" si="21"/>
        <v>526949.18999999994</v>
      </c>
      <c r="AA16" s="25">
        <v>353</v>
      </c>
      <c r="AB16" s="24">
        <v>306426.53000000003</v>
      </c>
      <c r="AC16" s="25">
        <v>0</v>
      </c>
      <c r="AD16" s="24">
        <v>0</v>
      </c>
      <c r="AE16" s="25">
        <v>0</v>
      </c>
      <c r="AF16" s="24">
        <v>220522.66</v>
      </c>
      <c r="AG16" s="25">
        <v>167</v>
      </c>
      <c r="AH16" s="24">
        <v>1921942.36</v>
      </c>
      <c r="AI16" s="25">
        <v>0</v>
      </c>
      <c r="AJ16" s="26">
        <v>0</v>
      </c>
      <c r="AK16" s="25">
        <v>0</v>
      </c>
      <c r="AL16" s="24">
        <v>0</v>
      </c>
      <c r="AM16" s="25">
        <v>0</v>
      </c>
      <c r="AN16" s="26">
        <v>0</v>
      </c>
      <c r="AO16" s="25">
        <v>0</v>
      </c>
      <c r="AP16" s="24"/>
      <c r="AQ16" s="24">
        <f t="shared" si="22"/>
        <v>1632594.37</v>
      </c>
      <c r="AR16" s="24">
        <f t="shared" si="23"/>
        <v>351299.47</v>
      </c>
      <c r="AS16" s="25">
        <v>235</v>
      </c>
      <c r="AT16" s="24">
        <v>204284.36</v>
      </c>
      <c r="AU16" s="25">
        <v>0</v>
      </c>
      <c r="AV16" s="24">
        <v>0</v>
      </c>
      <c r="AW16" s="25">
        <v>0</v>
      </c>
      <c r="AX16" s="24">
        <v>147015.10999999999</v>
      </c>
      <c r="AY16" s="25">
        <v>112</v>
      </c>
      <c r="AZ16" s="24">
        <v>1281294.8999999999</v>
      </c>
      <c r="BA16" s="25">
        <v>0</v>
      </c>
      <c r="BB16" s="26">
        <v>0</v>
      </c>
      <c r="BC16" s="25">
        <v>0</v>
      </c>
      <c r="BD16" s="24">
        <v>0</v>
      </c>
      <c r="BE16" s="25">
        <v>0</v>
      </c>
      <c r="BF16" s="26">
        <v>0</v>
      </c>
      <c r="BG16" s="25">
        <v>0</v>
      </c>
      <c r="BH16" s="24"/>
      <c r="BI16" s="24">
        <f t="shared" si="24"/>
        <v>1632594.37</v>
      </c>
      <c r="BJ16" s="24">
        <f t="shared" si="25"/>
        <v>351299.47</v>
      </c>
      <c r="BK16" s="25">
        <v>235</v>
      </c>
      <c r="BL16" s="24">
        <v>204284.36</v>
      </c>
      <c r="BM16" s="25">
        <v>0</v>
      </c>
      <c r="BN16" s="24">
        <v>0</v>
      </c>
      <c r="BO16" s="25">
        <v>0</v>
      </c>
      <c r="BP16" s="24">
        <v>147015.10999999999</v>
      </c>
      <c r="BQ16" s="25">
        <v>112</v>
      </c>
      <c r="BR16" s="24">
        <v>1281294.8999999999</v>
      </c>
      <c r="BS16" s="25">
        <v>0</v>
      </c>
      <c r="BT16" s="26">
        <v>0</v>
      </c>
      <c r="BU16" s="25">
        <v>0</v>
      </c>
      <c r="BV16" s="24">
        <v>0</v>
      </c>
      <c r="BW16" s="25">
        <v>0</v>
      </c>
      <c r="BX16" s="26">
        <v>0</v>
      </c>
      <c r="BY16" s="25">
        <v>0</v>
      </c>
      <c r="BZ16" s="24"/>
      <c r="CA16" s="24">
        <f t="shared" si="26"/>
        <v>2448891.54</v>
      </c>
      <c r="CB16" s="24">
        <f t="shared" si="27"/>
        <v>526949.18000000005</v>
      </c>
      <c r="CC16" s="25">
        <v>354</v>
      </c>
      <c r="CD16" s="24">
        <v>306426.53000000003</v>
      </c>
      <c r="CE16" s="25">
        <v>0</v>
      </c>
      <c r="CF16" s="24">
        <v>0</v>
      </c>
      <c r="CG16" s="25">
        <v>0</v>
      </c>
      <c r="CH16" s="24">
        <v>220522.65</v>
      </c>
      <c r="CI16" s="25">
        <v>167</v>
      </c>
      <c r="CJ16" s="24">
        <v>1921942.36</v>
      </c>
      <c r="CK16" s="25">
        <v>0</v>
      </c>
      <c r="CL16" s="26">
        <v>0</v>
      </c>
      <c r="CM16" s="25">
        <v>0</v>
      </c>
      <c r="CN16" s="24">
        <v>0</v>
      </c>
      <c r="CO16" s="25">
        <v>0</v>
      </c>
      <c r="CP16" s="26">
        <v>0</v>
      </c>
      <c r="CQ16" s="25">
        <v>0</v>
      </c>
      <c r="CR16" s="24"/>
    </row>
    <row r="17" spans="1:96" ht="15" customHeight="1" x14ac:dyDescent="0.25">
      <c r="A17" s="6">
        <v>8</v>
      </c>
      <c r="B17" s="8" t="s">
        <v>9</v>
      </c>
      <c r="C17" s="28">
        <v>330328</v>
      </c>
      <c r="D17" s="29" t="s">
        <v>124</v>
      </c>
      <c r="E17" s="29" t="s">
        <v>123</v>
      </c>
      <c r="F17" s="31" t="s">
        <v>125</v>
      </c>
      <c r="G17" s="24">
        <f t="shared" si="17"/>
        <v>74414747.939999998</v>
      </c>
      <c r="H17" s="24">
        <f t="shared" si="18"/>
        <v>415210.4</v>
      </c>
      <c r="I17" s="25">
        <f t="shared" si="19"/>
        <v>1276</v>
      </c>
      <c r="J17" s="24">
        <f t="shared" si="5"/>
        <v>415210.4</v>
      </c>
      <c r="K17" s="25">
        <f t="shared" si="5"/>
        <v>0</v>
      </c>
      <c r="L17" s="24">
        <f t="shared" si="5"/>
        <v>0</v>
      </c>
      <c r="M17" s="25">
        <f t="shared" si="5"/>
        <v>0</v>
      </c>
      <c r="N17" s="24">
        <f t="shared" si="5"/>
        <v>0</v>
      </c>
      <c r="O17" s="25">
        <f t="shared" si="5"/>
        <v>0</v>
      </c>
      <c r="P17" s="24">
        <f t="shared" si="5"/>
        <v>0</v>
      </c>
      <c r="Q17" s="25">
        <f t="shared" si="5"/>
        <v>1774</v>
      </c>
      <c r="R17" s="24">
        <f t="shared" si="5"/>
        <v>73999537.540000007</v>
      </c>
      <c r="S17" s="25">
        <f t="shared" si="5"/>
        <v>1197</v>
      </c>
      <c r="T17" s="24">
        <f t="shared" si="5"/>
        <v>51410411.880000003</v>
      </c>
      <c r="U17" s="25">
        <f t="shared" si="5"/>
        <v>63</v>
      </c>
      <c r="V17" s="24">
        <f t="shared" si="5"/>
        <v>10012726.630000001</v>
      </c>
      <c r="W17" s="25">
        <f t="shared" si="5"/>
        <v>0</v>
      </c>
      <c r="X17" s="24">
        <f t="shared" si="5"/>
        <v>0</v>
      </c>
      <c r="Y17" s="24">
        <f t="shared" si="20"/>
        <v>22324424.379999999</v>
      </c>
      <c r="Z17" s="24">
        <f t="shared" si="21"/>
        <v>124563.12</v>
      </c>
      <c r="AA17" s="25">
        <v>383</v>
      </c>
      <c r="AB17" s="24">
        <v>124563.12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532</v>
      </c>
      <c r="AJ17" s="26">
        <v>22199861.260000002</v>
      </c>
      <c r="AK17" s="25">
        <v>359</v>
      </c>
      <c r="AL17" s="24">
        <v>15423123.560000001</v>
      </c>
      <c r="AM17" s="25">
        <v>19</v>
      </c>
      <c r="AN17" s="26">
        <v>3003817.99</v>
      </c>
      <c r="AO17" s="25">
        <v>0</v>
      </c>
      <c r="AP17" s="24"/>
      <c r="AQ17" s="24">
        <f t="shared" si="22"/>
        <v>14882949.59</v>
      </c>
      <c r="AR17" s="24">
        <f t="shared" si="23"/>
        <v>83042.080000000002</v>
      </c>
      <c r="AS17" s="25">
        <v>255</v>
      </c>
      <c r="AT17" s="24">
        <v>83042.080000000002</v>
      </c>
      <c r="AU17" s="25">
        <v>0</v>
      </c>
      <c r="AV17" s="24">
        <v>0</v>
      </c>
      <c r="AW17" s="25">
        <v>0</v>
      </c>
      <c r="AX17" s="24">
        <v>0</v>
      </c>
      <c r="AY17" s="25">
        <v>0</v>
      </c>
      <c r="AZ17" s="24">
        <v>0</v>
      </c>
      <c r="BA17" s="25">
        <v>355</v>
      </c>
      <c r="BB17" s="26">
        <v>14799907.51</v>
      </c>
      <c r="BC17" s="25">
        <v>239</v>
      </c>
      <c r="BD17" s="24">
        <v>10282082.380000001</v>
      </c>
      <c r="BE17" s="25">
        <v>13</v>
      </c>
      <c r="BF17" s="26">
        <v>2002545.33</v>
      </c>
      <c r="BG17" s="25">
        <v>0</v>
      </c>
      <c r="BH17" s="24"/>
      <c r="BI17" s="24">
        <f t="shared" si="24"/>
        <v>14882949.59</v>
      </c>
      <c r="BJ17" s="24">
        <f t="shared" si="25"/>
        <v>83042.080000000002</v>
      </c>
      <c r="BK17" s="25">
        <v>255</v>
      </c>
      <c r="BL17" s="24">
        <v>83042.080000000002</v>
      </c>
      <c r="BM17" s="25">
        <v>0</v>
      </c>
      <c r="BN17" s="24">
        <v>0</v>
      </c>
      <c r="BO17" s="25">
        <v>0</v>
      </c>
      <c r="BP17" s="24">
        <v>0</v>
      </c>
      <c r="BQ17" s="25">
        <v>0</v>
      </c>
      <c r="BR17" s="24">
        <v>0</v>
      </c>
      <c r="BS17" s="25">
        <v>355</v>
      </c>
      <c r="BT17" s="26">
        <v>14799907.51</v>
      </c>
      <c r="BU17" s="25">
        <v>239</v>
      </c>
      <c r="BV17" s="24">
        <v>10282082.380000001</v>
      </c>
      <c r="BW17" s="25">
        <v>13</v>
      </c>
      <c r="BX17" s="26">
        <v>2002545.33</v>
      </c>
      <c r="BY17" s="25">
        <v>0</v>
      </c>
      <c r="BZ17" s="24"/>
      <c r="CA17" s="24">
        <f t="shared" si="26"/>
        <v>22324424.379999999</v>
      </c>
      <c r="CB17" s="24">
        <f t="shared" si="27"/>
        <v>124563.12</v>
      </c>
      <c r="CC17" s="25">
        <v>383</v>
      </c>
      <c r="CD17" s="24">
        <v>124563.12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532</v>
      </c>
      <c r="CL17" s="26">
        <v>22199861.260000002</v>
      </c>
      <c r="CM17" s="25">
        <v>360</v>
      </c>
      <c r="CN17" s="24">
        <v>15423123.560000001</v>
      </c>
      <c r="CO17" s="25">
        <v>18</v>
      </c>
      <c r="CP17" s="26">
        <v>3003817.98</v>
      </c>
      <c r="CQ17" s="25">
        <v>0</v>
      </c>
      <c r="CR17" s="24"/>
    </row>
    <row r="18" spans="1:96" ht="15" customHeight="1" x14ac:dyDescent="0.25">
      <c r="A18" s="6">
        <v>9</v>
      </c>
      <c r="B18" s="8" t="s">
        <v>10</v>
      </c>
      <c r="C18" s="28">
        <v>330291</v>
      </c>
      <c r="D18" s="29" t="s">
        <v>124</v>
      </c>
      <c r="E18" s="29" t="s">
        <v>123</v>
      </c>
      <c r="F18" s="31" t="s">
        <v>125</v>
      </c>
      <c r="G18" s="24">
        <f t="shared" si="17"/>
        <v>110139788.18000001</v>
      </c>
      <c r="H18" s="24">
        <f t="shared" si="18"/>
        <v>263494.44</v>
      </c>
      <c r="I18" s="25">
        <f t="shared" si="19"/>
        <v>484</v>
      </c>
      <c r="J18" s="24">
        <f t="shared" si="5"/>
        <v>263494.44</v>
      </c>
      <c r="K18" s="25">
        <f t="shared" si="5"/>
        <v>0</v>
      </c>
      <c r="L18" s="24">
        <f t="shared" si="5"/>
        <v>0</v>
      </c>
      <c r="M18" s="25">
        <f t="shared" si="5"/>
        <v>0</v>
      </c>
      <c r="N18" s="24">
        <f t="shared" si="5"/>
        <v>0</v>
      </c>
      <c r="O18" s="25">
        <f t="shared" si="5"/>
        <v>0</v>
      </c>
      <c r="P18" s="24">
        <f t="shared" si="5"/>
        <v>0</v>
      </c>
      <c r="Q18" s="25">
        <f t="shared" si="5"/>
        <v>2310</v>
      </c>
      <c r="R18" s="24">
        <f t="shared" si="5"/>
        <v>109876293.73999999</v>
      </c>
      <c r="S18" s="25">
        <f t="shared" si="5"/>
        <v>0</v>
      </c>
      <c r="T18" s="24">
        <f t="shared" si="5"/>
        <v>0</v>
      </c>
      <c r="U18" s="25">
        <f t="shared" si="5"/>
        <v>0</v>
      </c>
      <c r="V18" s="24">
        <f t="shared" si="5"/>
        <v>0</v>
      </c>
      <c r="W18" s="25">
        <f t="shared" si="5"/>
        <v>0</v>
      </c>
      <c r="X18" s="24">
        <f t="shared" si="5"/>
        <v>0</v>
      </c>
      <c r="Y18" s="24">
        <f t="shared" si="20"/>
        <v>40841936.450000003</v>
      </c>
      <c r="Z18" s="24">
        <f t="shared" si="21"/>
        <v>79048.33</v>
      </c>
      <c r="AA18" s="25">
        <v>145</v>
      </c>
      <c r="AB18" s="24">
        <v>79048.33</v>
      </c>
      <c r="AC18" s="25">
        <v>0</v>
      </c>
      <c r="AD18" s="24">
        <v>0</v>
      </c>
      <c r="AE18" s="25">
        <v>0</v>
      </c>
      <c r="AF18" s="24">
        <v>0</v>
      </c>
      <c r="AG18" s="25">
        <v>0</v>
      </c>
      <c r="AH18" s="24">
        <v>0</v>
      </c>
      <c r="AI18" s="25">
        <v>857</v>
      </c>
      <c r="AJ18" s="26">
        <v>40762888.119999997</v>
      </c>
      <c r="AK18" s="25">
        <v>0</v>
      </c>
      <c r="AL18" s="24">
        <v>0</v>
      </c>
      <c r="AM18" s="25">
        <v>0</v>
      </c>
      <c r="AN18" s="26">
        <v>0</v>
      </c>
      <c r="AO18" s="25">
        <v>0</v>
      </c>
      <c r="AP18" s="24"/>
      <c r="AQ18" s="24">
        <f t="shared" si="22"/>
        <v>22027957.640000001</v>
      </c>
      <c r="AR18" s="24">
        <f t="shared" si="23"/>
        <v>52698.89</v>
      </c>
      <c r="AS18" s="25">
        <v>97</v>
      </c>
      <c r="AT18" s="24">
        <v>52698.89</v>
      </c>
      <c r="AU18" s="25">
        <v>0</v>
      </c>
      <c r="AV18" s="24">
        <v>0</v>
      </c>
      <c r="AW18" s="25">
        <v>0</v>
      </c>
      <c r="AX18" s="24">
        <v>0</v>
      </c>
      <c r="AY18" s="25">
        <v>0</v>
      </c>
      <c r="AZ18" s="24">
        <v>0</v>
      </c>
      <c r="BA18" s="25">
        <v>462</v>
      </c>
      <c r="BB18" s="26">
        <v>21975258.75</v>
      </c>
      <c r="BC18" s="25">
        <v>0</v>
      </c>
      <c r="BD18" s="24">
        <v>0</v>
      </c>
      <c r="BE18" s="25">
        <v>0</v>
      </c>
      <c r="BF18" s="26">
        <v>0</v>
      </c>
      <c r="BG18" s="25">
        <v>0</v>
      </c>
      <c r="BH18" s="24"/>
      <c r="BI18" s="24">
        <f t="shared" si="24"/>
        <v>22027957.640000001</v>
      </c>
      <c r="BJ18" s="24">
        <f t="shared" si="25"/>
        <v>52698.89</v>
      </c>
      <c r="BK18" s="25">
        <v>97</v>
      </c>
      <c r="BL18" s="24">
        <v>52698.89</v>
      </c>
      <c r="BM18" s="25">
        <v>0</v>
      </c>
      <c r="BN18" s="24">
        <v>0</v>
      </c>
      <c r="BO18" s="25">
        <v>0</v>
      </c>
      <c r="BP18" s="24">
        <v>0</v>
      </c>
      <c r="BQ18" s="25">
        <v>0</v>
      </c>
      <c r="BR18" s="24">
        <v>0</v>
      </c>
      <c r="BS18" s="25">
        <v>462</v>
      </c>
      <c r="BT18" s="26">
        <v>21975258.75</v>
      </c>
      <c r="BU18" s="25">
        <v>0</v>
      </c>
      <c r="BV18" s="24">
        <v>0</v>
      </c>
      <c r="BW18" s="25">
        <v>0</v>
      </c>
      <c r="BX18" s="26">
        <v>0</v>
      </c>
      <c r="BY18" s="25">
        <v>0</v>
      </c>
      <c r="BZ18" s="24"/>
      <c r="CA18" s="24">
        <f t="shared" si="26"/>
        <v>25241936.449999999</v>
      </c>
      <c r="CB18" s="24">
        <f t="shared" si="27"/>
        <v>79048.33</v>
      </c>
      <c r="CC18" s="25">
        <v>145</v>
      </c>
      <c r="CD18" s="24">
        <v>79048.33</v>
      </c>
      <c r="CE18" s="25">
        <v>0</v>
      </c>
      <c r="CF18" s="24">
        <v>0</v>
      </c>
      <c r="CG18" s="25">
        <v>0</v>
      </c>
      <c r="CH18" s="24">
        <v>0</v>
      </c>
      <c r="CI18" s="25">
        <v>0</v>
      </c>
      <c r="CJ18" s="24">
        <v>0</v>
      </c>
      <c r="CK18" s="25">
        <v>529</v>
      </c>
      <c r="CL18" s="26">
        <v>25162888.120000001</v>
      </c>
      <c r="CM18" s="25">
        <v>0</v>
      </c>
      <c r="CN18" s="24">
        <v>0</v>
      </c>
      <c r="CO18" s="25">
        <v>0</v>
      </c>
      <c r="CP18" s="26">
        <v>0</v>
      </c>
      <c r="CQ18" s="25">
        <v>0</v>
      </c>
      <c r="CR18" s="24"/>
    </row>
    <row r="19" spans="1:96" x14ac:dyDescent="0.25">
      <c r="A19" s="6" t="s">
        <v>172</v>
      </c>
      <c r="B19" s="8" t="s">
        <v>173</v>
      </c>
      <c r="C19" s="28"/>
      <c r="D19" s="29"/>
      <c r="E19" s="29"/>
      <c r="F19" s="31"/>
      <c r="G19" s="24">
        <f t="shared" si="17"/>
        <v>6894361.2000000002</v>
      </c>
      <c r="H19" s="24">
        <f t="shared" si="18"/>
        <v>6894361.2000000002</v>
      </c>
      <c r="I19" s="25">
        <f t="shared" si="19"/>
        <v>0</v>
      </c>
      <c r="J19" s="24">
        <f t="shared" si="5"/>
        <v>0</v>
      </c>
      <c r="K19" s="25">
        <f t="shared" si="5"/>
        <v>0</v>
      </c>
      <c r="L19" s="24">
        <f t="shared" si="5"/>
        <v>0</v>
      </c>
      <c r="M19" s="25">
        <f t="shared" si="5"/>
        <v>0</v>
      </c>
      <c r="N19" s="24">
        <f t="shared" si="5"/>
        <v>6894361.2000000002</v>
      </c>
      <c r="O19" s="25">
        <f t="shared" si="5"/>
        <v>0</v>
      </c>
      <c r="P19" s="24">
        <f t="shared" si="5"/>
        <v>0</v>
      </c>
      <c r="Q19" s="25">
        <f t="shared" si="5"/>
        <v>0</v>
      </c>
      <c r="R19" s="24">
        <f t="shared" si="5"/>
        <v>0</v>
      </c>
      <c r="S19" s="25">
        <f t="shared" si="5"/>
        <v>0</v>
      </c>
      <c r="T19" s="24">
        <f t="shared" si="5"/>
        <v>0</v>
      </c>
      <c r="U19" s="25">
        <f t="shared" si="5"/>
        <v>0</v>
      </c>
      <c r="V19" s="24">
        <f t="shared" si="5"/>
        <v>0</v>
      </c>
      <c r="W19" s="25">
        <f t="shared" si="5"/>
        <v>0</v>
      </c>
      <c r="X19" s="24">
        <f t="shared" si="5"/>
        <v>0</v>
      </c>
      <c r="Y19" s="24">
        <f t="shared" si="20"/>
        <v>4860235.2</v>
      </c>
      <c r="Z19" s="24">
        <f t="shared" si="21"/>
        <v>4860235.2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4860235.2</v>
      </c>
      <c r="AG19" s="25"/>
      <c r="AH19" s="24"/>
      <c r="AI19" s="25"/>
      <c r="AJ19" s="26"/>
      <c r="AK19" s="25"/>
      <c r="AL19" s="24"/>
      <c r="AM19" s="25"/>
      <c r="AN19" s="26"/>
      <c r="AO19" s="25">
        <v>0</v>
      </c>
      <c r="AP19" s="24"/>
      <c r="AQ19" s="24">
        <f t="shared" si="22"/>
        <v>2034126</v>
      </c>
      <c r="AR19" s="24">
        <f t="shared" si="23"/>
        <v>2034126</v>
      </c>
      <c r="AS19" s="25">
        <v>0</v>
      </c>
      <c r="AT19" s="24">
        <v>0</v>
      </c>
      <c r="AU19" s="25">
        <v>0</v>
      </c>
      <c r="AV19" s="24">
        <v>0</v>
      </c>
      <c r="AW19" s="25">
        <v>0</v>
      </c>
      <c r="AX19" s="24">
        <v>2034126</v>
      </c>
      <c r="AY19" s="25"/>
      <c r="AZ19" s="24"/>
      <c r="BA19" s="25"/>
      <c r="BB19" s="26"/>
      <c r="BC19" s="25"/>
      <c r="BD19" s="24"/>
      <c r="BE19" s="25"/>
      <c r="BF19" s="26"/>
      <c r="BG19" s="25">
        <v>0</v>
      </c>
      <c r="BH19" s="24"/>
      <c r="BI19" s="24">
        <f t="shared" si="24"/>
        <v>0</v>
      </c>
      <c r="BJ19" s="24">
        <f t="shared" si="25"/>
        <v>0</v>
      </c>
      <c r="BK19" s="25">
        <v>0</v>
      </c>
      <c r="BL19" s="24">
        <v>0</v>
      </c>
      <c r="BM19" s="25">
        <v>0</v>
      </c>
      <c r="BN19" s="24">
        <v>0</v>
      </c>
      <c r="BO19" s="25">
        <v>0</v>
      </c>
      <c r="BP19" s="24"/>
      <c r="BQ19" s="25"/>
      <c r="BR19" s="24"/>
      <c r="BS19" s="25"/>
      <c r="BT19" s="26"/>
      <c r="BU19" s="25"/>
      <c r="BV19" s="24"/>
      <c r="BW19" s="25"/>
      <c r="BX19" s="26"/>
      <c r="BY19" s="25">
        <v>0</v>
      </c>
      <c r="BZ19" s="24"/>
      <c r="CA19" s="24">
        <f t="shared" si="26"/>
        <v>0</v>
      </c>
      <c r="CB19" s="24">
        <f t="shared" si="27"/>
        <v>0</v>
      </c>
      <c r="CC19" s="25">
        <v>0</v>
      </c>
      <c r="CD19" s="24">
        <v>0</v>
      </c>
      <c r="CE19" s="25">
        <v>0</v>
      </c>
      <c r="CF19" s="24">
        <v>0</v>
      </c>
      <c r="CG19" s="25">
        <v>0</v>
      </c>
      <c r="CH19" s="24"/>
      <c r="CI19" s="25"/>
      <c r="CJ19" s="24"/>
      <c r="CK19" s="25"/>
      <c r="CL19" s="26"/>
      <c r="CM19" s="25"/>
      <c r="CN19" s="24"/>
      <c r="CO19" s="25"/>
      <c r="CP19" s="26"/>
      <c r="CQ19" s="25">
        <v>0</v>
      </c>
      <c r="CR19" s="24"/>
    </row>
    <row r="20" spans="1:96" ht="15" customHeight="1" x14ac:dyDescent="0.25">
      <c r="A20" s="6"/>
      <c r="B20" s="5" t="s">
        <v>174</v>
      </c>
      <c r="C20" s="28">
        <v>330106</v>
      </c>
      <c r="D20" s="29" t="s">
        <v>124</v>
      </c>
      <c r="E20" s="29" t="s">
        <v>123</v>
      </c>
      <c r="F20" s="31" t="s">
        <v>125</v>
      </c>
      <c r="G20" s="24">
        <f t="shared" si="17"/>
        <v>0</v>
      </c>
      <c r="H20" s="24">
        <f t="shared" si="18"/>
        <v>0</v>
      </c>
      <c r="I20" s="25">
        <f t="shared" si="19"/>
        <v>0</v>
      </c>
      <c r="J20" s="24">
        <f t="shared" si="5"/>
        <v>0</v>
      </c>
      <c r="K20" s="25">
        <f t="shared" si="5"/>
        <v>0</v>
      </c>
      <c r="L20" s="24">
        <f t="shared" si="5"/>
        <v>0</v>
      </c>
      <c r="M20" s="25">
        <f t="shared" si="5"/>
        <v>0</v>
      </c>
      <c r="N20" s="24">
        <f t="shared" si="5"/>
        <v>0</v>
      </c>
      <c r="O20" s="25">
        <f t="shared" si="5"/>
        <v>0</v>
      </c>
      <c r="P20" s="24">
        <f t="shared" si="5"/>
        <v>0</v>
      </c>
      <c r="Q20" s="25">
        <f t="shared" si="5"/>
        <v>0</v>
      </c>
      <c r="R20" s="24">
        <f t="shared" si="5"/>
        <v>0</v>
      </c>
      <c r="S20" s="25">
        <f t="shared" si="5"/>
        <v>0</v>
      </c>
      <c r="T20" s="24">
        <f t="shared" si="5"/>
        <v>0</v>
      </c>
      <c r="U20" s="25">
        <f t="shared" si="5"/>
        <v>0</v>
      </c>
      <c r="V20" s="24">
        <f t="shared" si="5"/>
        <v>0</v>
      </c>
      <c r="W20" s="25">
        <f t="shared" si="5"/>
        <v>0</v>
      </c>
      <c r="X20" s="24">
        <f t="shared" si="5"/>
        <v>0</v>
      </c>
      <c r="Y20" s="24">
        <f t="shared" si="20"/>
        <v>0</v>
      </c>
      <c r="Z20" s="24">
        <f t="shared" si="21"/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6">
        <v>0</v>
      </c>
      <c r="AK20" s="25">
        <v>0</v>
      </c>
      <c r="AL20" s="24">
        <v>0</v>
      </c>
      <c r="AM20" s="25">
        <v>0</v>
      </c>
      <c r="AN20" s="26">
        <v>0</v>
      </c>
      <c r="AO20" s="25">
        <v>0</v>
      </c>
      <c r="AP20" s="24"/>
      <c r="AQ20" s="24">
        <f t="shared" si="22"/>
        <v>0</v>
      </c>
      <c r="AR20" s="24">
        <f t="shared" si="23"/>
        <v>0</v>
      </c>
      <c r="AS20" s="25">
        <v>0</v>
      </c>
      <c r="AT20" s="24">
        <v>0</v>
      </c>
      <c r="AU20" s="25">
        <v>0</v>
      </c>
      <c r="AV20" s="24">
        <v>0</v>
      </c>
      <c r="AW20" s="25">
        <v>0</v>
      </c>
      <c r="AX20" s="24">
        <v>0</v>
      </c>
      <c r="AY20" s="25">
        <v>0</v>
      </c>
      <c r="AZ20" s="24">
        <v>0</v>
      </c>
      <c r="BA20" s="25">
        <v>0</v>
      </c>
      <c r="BB20" s="26">
        <v>0</v>
      </c>
      <c r="BC20" s="25">
        <v>0</v>
      </c>
      <c r="BD20" s="24">
        <v>0</v>
      </c>
      <c r="BE20" s="25">
        <v>0</v>
      </c>
      <c r="BF20" s="26">
        <v>0</v>
      </c>
      <c r="BG20" s="25">
        <v>0</v>
      </c>
      <c r="BH20" s="24"/>
      <c r="BI20" s="24">
        <f t="shared" si="24"/>
        <v>0</v>
      </c>
      <c r="BJ20" s="24">
        <f t="shared" si="25"/>
        <v>0</v>
      </c>
      <c r="BK20" s="25">
        <v>0</v>
      </c>
      <c r="BL20" s="24">
        <v>0</v>
      </c>
      <c r="BM20" s="25">
        <v>0</v>
      </c>
      <c r="BN20" s="24">
        <v>0</v>
      </c>
      <c r="BO20" s="25">
        <v>0</v>
      </c>
      <c r="BP20" s="24">
        <v>0</v>
      </c>
      <c r="BQ20" s="25">
        <v>0</v>
      </c>
      <c r="BR20" s="24">
        <v>0</v>
      </c>
      <c r="BS20" s="25">
        <v>0</v>
      </c>
      <c r="BT20" s="26">
        <v>0</v>
      </c>
      <c r="BU20" s="25">
        <v>0</v>
      </c>
      <c r="BV20" s="24">
        <v>0</v>
      </c>
      <c r="BW20" s="25">
        <v>0</v>
      </c>
      <c r="BX20" s="26">
        <v>0</v>
      </c>
      <c r="BY20" s="25">
        <v>0</v>
      </c>
      <c r="BZ20" s="24"/>
      <c r="CA20" s="24">
        <f t="shared" si="26"/>
        <v>0</v>
      </c>
      <c r="CB20" s="24">
        <f t="shared" si="27"/>
        <v>0</v>
      </c>
      <c r="CC20" s="25">
        <v>0</v>
      </c>
      <c r="CD20" s="24">
        <v>0</v>
      </c>
      <c r="CE20" s="25">
        <v>0</v>
      </c>
      <c r="CF20" s="24">
        <v>0</v>
      </c>
      <c r="CG20" s="25">
        <v>0</v>
      </c>
      <c r="CH20" s="24">
        <v>0</v>
      </c>
      <c r="CI20" s="25">
        <v>0</v>
      </c>
      <c r="CJ20" s="24">
        <v>0</v>
      </c>
      <c r="CK20" s="25">
        <v>0</v>
      </c>
      <c r="CL20" s="26">
        <v>0</v>
      </c>
      <c r="CM20" s="25">
        <v>0</v>
      </c>
      <c r="CN20" s="24">
        <v>0</v>
      </c>
      <c r="CO20" s="25">
        <v>0</v>
      </c>
      <c r="CP20" s="26">
        <v>0</v>
      </c>
      <c r="CQ20" s="25">
        <v>0</v>
      </c>
      <c r="CR20" s="24"/>
    </row>
    <row r="21" spans="1:96" ht="15" customHeight="1" x14ac:dyDescent="0.25">
      <c r="A21" s="6" t="s">
        <v>175</v>
      </c>
      <c r="B21" s="8" t="s">
        <v>176</v>
      </c>
      <c r="C21" s="28">
        <v>330287</v>
      </c>
      <c r="D21" s="29" t="s">
        <v>124</v>
      </c>
      <c r="E21" s="29" t="s">
        <v>123</v>
      </c>
      <c r="F21" s="31" t="s">
        <v>125</v>
      </c>
      <c r="G21" s="24">
        <f t="shared" si="17"/>
        <v>412612707.19</v>
      </c>
      <c r="H21" s="24">
        <f t="shared" si="18"/>
        <v>172132571.09999999</v>
      </c>
      <c r="I21" s="25">
        <f t="shared" si="19"/>
        <v>80406</v>
      </c>
      <c r="J21" s="24">
        <f t="shared" si="5"/>
        <v>67371997.620000005</v>
      </c>
      <c r="K21" s="25">
        <f t="shared" si="5"/>
        <v>24363</v>
      </c>
      <c r="L21" s="24">
        <f t="shared" si="5"/>
        <v>16072593.560000001</v>
      </c>
      <c r="M21" s="25">
        <f t="shared" si="5"/>
        <v>102083</v>
      </c>
      <c r="N21" s="24">
        <f t="shared" si="5"/>
        <v>88687979.920000002</v>
      </c>
      <c r="O21" s="25">
        <f t="shared" si="5"/>
        <v>4027</v>
      </c>
      <c r="P21" s="24">
        <f t="shared" si="5"/>
        <v>79163537.739999995</v>
      </c>
      <c r="Q21" s="25">
        <f t="shared" si="5"/>
        <v>6123</v>
      </c>
      <c r="R21" s="24">
        <f t="shared" si="5"/>
        <v>161316598.34999999</v>
      </c>
      <c r="S21" s="25">
        <f t="shared" si="5"/>
        <v>0</v>
      </c>
      <c r="T21" s="24">
        <f t="shared" si="5"/>
        <v>0</v>
      </c>
      <c r="U21" s="25">
        <f t="shared" si="5"/>
        <v>67</v>
      </c>
      <c r="V21" s="24">
        <f t="shared" si="5"/>
        <v>9680019.4600000009</v>
      </c>
      <c r="W21" s="25">
        <f t="shared" si="5"/>
        <v>0</v>
      </c>
      <c r="X21" s="24">
        <f t="shared" si="5"/>
        <v>0</v>
      </c>
      <c r="Y21" s="24">
        <f t="shared" si="20"/>
        <v>131648305.31</v>
      </c>
      <c r="Z21" s="24">
        <f t="shared" si="21"/>
        <v>46061214.619999997</v>
      </c>
      <c r="AA21" s="25">
        <v>24122</v>
      </c>
      <c r="AB21" s="24">
        <v>17366535.359999999</v>
      </c>
      <c r="AC21" s="25">
        <v>7309</v>
      </c>
      <c r="AD21" s="24">
        <v>4821778.07</v>
      </c>
      <c r="AE21" s="25">
        <v>30625</v>
      </c>
      <c r="AF21" s="24">
        <v>23872901.190000001</v>
      </c>
      <c r="AG21" s="25">
        <v>1208</v>
      </c>
      <c r="AH21" s="24">
        <v>23749061.32</v>
      </c>
      <c r="AI21" s="25">
        <v>1837</v>
      </c>
      <c r="AJ21" s="26">
        <v>61838029.369999997</v>
      </c>
      <c r="AK21" s="25">
        <v>0</v>
      </c>
      <c r="AL21" s="24">
        <v>0</v>
      </c>
      <c r="AM21" s="25">
        <v>20</v>
      </c>
      <c r="AN21" s="26">
        <v>2904005.84</v>
      </c>
      <c r="AO21" s="25">
        <v>0</v>
      </c>
      <c r="AP21" s="24"/>
      <c r="AQ21" s="24">
        <f t="shared" si="22"/>
        <v>88101098.150000006</v>
      </c>
      <c r="AR21" s="24">
        <f t="shared" si="23"/>
        <v>40005070.93</v>
      </c>
      <c r="AS21" s="25">
        <v>16081</v>
      </c>
      <c r="AT21" s="24">
        <v>16319463.449999999</v>
      </c>
      <c r="AU21" s="25">
        <v>4873</v>
      </c>
      <c r="AV21" s="24">
        <v>3214518.71</v>
      </c>
      <c r="AW21" s="25">
        <v>20417</v>
      </c>
      <c r="AX21" s="24">
        <v>20471088.77</v>
      </c>
      <c r="AY21" s="25">
        <v>805</v>
      </c>
      <c r="AZ21" s="24">
        <v>15832707.550000001</v>
      </c>
      <c r="BA21" s="25">
        <v>1225</v>
      </c>
      <c r="BB21" s="26">
        <v>32263319.670000002</v>
      </c>
      <c r="BC21" s="25">
        <v>0</v>
      </c>
      <c r="BD21" s="24">
        <v>0</v>
      </c>
      <c r="BE21" s="25">
        <v>13</v>
      </c>
      <c r="BF21" s="26">
        <v>1936003.89</v>
      </c>
      <c r="BG21" s="25">
        <v>0</v>
      </c>
      <c r="BH21" s="24"/>
      <c r="BI21" s="24">
        <f t="shared" si="24"/>
        <v>88101098.150000006</v>
      </c>
      <c r="BJ21" s="24">
        <f t="shared" si="25"/>
        <v>40005070.93</v>
      </c>
      <c r="BK21" s="25">
        <v>16081</v>
      </c>
      <c r="BL21" s="24">
        <v>16319463.449999999</v>
      </c>
      <c r="BM21" s="25">
        <v>4873</v>
      </c>
      <c r="BN21" s="24">
        <v>3214518.71</v>
      </c>
      <c r="BO21" s="25">
        <v>20417</v>
      </c>
      <c r="BP21" s="24">
        <v>20471088.77</v>
      </c>
      <c r="BQ21" s="25">
        <v>805</v>
      </c>
      <c r="BR21" s="24">
        <v>15832707.550000001</v>
      </c>
      <c r="BS21" s="25">
        <v>1225</v>
      </c>
      <c r="BT21" s="26">
        <v>32263319.670000002</v>
      </c>
      <c r="BU21" s="25">
        <v>0</v>
      </c>
      <c r="BV21" s="24">
        <v>0</v>
      </c>
      <c r="BW21" s="25">
        <v>13</v>
      </c>
      <c r="BX21" s="26">
        <v>1936003.89</v>
      </c>
      <c r="BY21" s="25">
        <v>0</v>
      </c>
      <c r="BZ21" s="24"/>
      <c r="CA21" s="24">
        <f t="shared" si="26"/>
        <v>104762205.58</v>
      </c>
      <c r="CB21" s="24">
        <f t="shared" si="27"/>
        <v>46061214.619999997</v>
      </c>
      <c r="CC21" s="25">
        <v>24122</v>
      </c>
      <c r="CD21" s="24">
        <v>17366535.359999999</v>
      </c>
      <c r="CE21" s="25">
        <v>7308</v>
      </c>
      <c r="CF21" s="24">
        <v>4821778.07</v>
      </c>
      <c r="CG21" s="25">
        <v>30624</v>
      </c>
      <c r="CH21" s="24">
        <v>23872901.190000001</v>
      </c>
      <c r="CI21" s="25">
        <v>1209</v>
      </c>
      <c r="CJ21" s="24">
        <v>23749061.32</v>
      </c>
      <c r="CK21" s="25">
        <v>1836</v>
      </c>
      <c r="CL21" s="26">
        <v>34951929.640000001</v>
      </c>
      <c r="CM21" s="25">
        <v>0</v>
      </c>
      <c r="CN21" s="24">
        <v>0</v>
      </c>
      <c r="CO21" s="25">
        <v>21</v>
      </c>
      <c r="CP21" s="26">
        <v>2904005.84</v>
      </c>
      <c r="CQ21" s="25">
        <v>0</v>
      </c>
      <c r="CR21" s="24"/>
    </row>
    <row r="22" spans="1:96" ht="15" customHeight="1" x14ac:dyDescent="0.25">
      <c r="A22" s="6" t="s">
        <v>177</v>
      </c>
      <c r="B22" s="8" t="s">
        <v>11</v>
      </c>
      <c r="C22" s="28">
        <v>330292</v>
      </c>
      <c r="D22" s="29" t="s">
        <v>124</v>
      </c>
      <c r="E22" s="29" t="s">
        <v>123</v>
      </c>
      <c r="F22" s="31" t="s">
        <v>125</v>
      </c>
      <c r="G22" s="24">
        <f t="shared" si="17"/>
        <v>283031282.57999998</v>
      </c>
      <c r="H22" s="24">
        <f t="shared" si="18"/>
        <v>9078980.7899999991</v>
      </c>
      <c r="I22" s="25">
        <f t="shared" si="19"/>
        <v>562</v>
      </c>
      <c r="J22" s="24">
        <f t="shared" si="5"/>
        <v>111505.68</v>
      </c>
      <c r="K22" s="25">
        <f t="shared" si="5"/>
        <v>11606</v>
      </c>
      <c r="L22" s="24">
        <f t="shared" si="5"/>
        <v>7803563.04</v>
      </c>
      <c r="M22" s="25">
        <f t="shared" si="5"/>
        <v>1248</v>
      </c>
      <c r="N22" s="24">
        <f t="shared" si="5"/>
        <v>1163912.07</v>
      </c>
      <c r="O22" s="25">
        <f t="shared" si="5"/>
        <v>0</v>
      </c>
      <c r="P22" s="24">
        <f t="shared" si="5"/>
        <v>0</v>
      </c>
      <c r="Q22" s="25">
        <f t="shared" si="5"/>
        <v>6922</v>
      </c>
      <c r="R22" s="24">
        <f t="shared" si="5"/>
        <v>273952301.79000002</v>
      </c>
      <c r="S22" s="25">
        <f t="shared" si="5"/>
        <v>0</v>
      </c>
      <c r="T22" s="24">
        <f t="shared" si="5"/>
        <v>0</v>
      </c>
      <c r="U22" s="25">
        <f t="shared" si="5"/>
        <v>107</v>
      </c>
      <c r="V22" s="24">
        <f t="shared" si="5"/>
        <v>21148099.66</v>
      </c>
      <c r="W22" s="25">
        <f t="shared" si="5"/>
        <v>0</v>
      </c>
      <c r="X22" s="24">
        <f t="shared" si="5"/>
        <v>0</v>
      </c>
      <c r="Y22" s="24">
        <f t="shared" si="20"/>
        <v>84909384.769999996</v>
      </c>
      <c r="Z22" s="24">
        <f t="shared" si="21"/>
        <v>2723694.23</v>
      </c>
      <c r="AA22" s="25">
        <v>169</v>
      </c>
      <c r="AB22" s="24">
        <v>33451.699999999997</v>
      </c>
      <c r="AC22" s="25">
        <v>3482</v>
      </c>
      <c r="AD22" s="24">
        <v>2341068.91</v>
      </c>
      <c r="AE22" s="25">
        <v>374</v>
      </c>
      <c r="AF22" s="24">
        <v>349173.62</v>
      </c>
      <c r="AG22" s="25">
        <v>0</v>
      </c>
      <c r="AH22" s="24">
        <v>0</v>
      </c>
      <c r="AI22" s="25">
        <v>2077</v>
      </c>
      <c r="AJ22" s="26">
        <v>82185690.540000007</v>
      </c>
      <c r="AK22" s="25">
        <v>0</v>
      </c>
      <c r="AL22" s="24">
        <v>0</v>
      </c>
      <c r="AM22" s="25">
        <v>32</v>
      </c>
      <c r="AN22" s="26">
        <v>6344429.9000000004</v>
      </c>
      <c r="AO22" s="25">
        <v>0</v>
      </c>
      <c r="AP22" s="24"/>
      <c r="AQ22" s="24">
        <f t="shared" si="22"/>
        <v>56606256.520000003</v>
      </c>
      <c r="AR22" s="24">
        <f t="shared" si="23"/>
        <v>1815796.16</v>
      </c>
      <c r="AS22" s="25">
        <v>112</v>
      </c>
      <c r="AT22" s="24">
        <v>22301.14</v>
      </c>
      <c r="AU22" s="25">
        <v>2321</v>
      </c>
      <c r="AV22" s="24">
        <v>1560712.61</v>
      </c>
      <c r="AW22" s="25">
        <v>250</v>
      </c>
      <c r="AX22" s="24">
        <v>232782.41</v>
      </c>
      <c r="AY22" s="25">
        <v>0</v>
      </c>
      <c r="AZ22" s="24">
        <v>0</v>
      </c>
      <c r="BA22" s="25">
        <v>1384</v>
      </c>
      <c r="BB22" s="26">
        <v>54790460.359999999</v>
      </c>
      <c r="BC22" s="25">
        <v>0</v>
      </c>
      <c r="BD22" s="24">
        <v>0</v>
      </c>
      <c r="BE22" s="25">
        <v>21</v>
      </c>
      <c r="BF22" s="26">
        <v>4229619.93</v>
      </c>
      <c r="BG22" s="25">
        <v>0</v>
      </c>
      <c r="BH22" s="24"/>
      <c r="BI22" s="24">
        <f t="shared" si="24"/>
        <v>56606256.520000003</v>
      </c>
      <c r="BJ22" s="24">
        <f t="shared" si="25"/>
        <v>1815796.16</v>
      </c>
      <c r="BK22" s="25">
        <v>112</v>
      </c>
      <c r="BL22" s="24">
        <v>22301.14</v>
      </c>
      <c r="BM22" s="25">
        <v>2321</v>
      </c>
      <c r="BN22" s="24">
        <v>1560712.61</v>
      </c>
      <c r="BO22" s="25">
        <v>250</v>
      </c>
      <c r="BP22" s="24">
        <v>232782.41</v>
      </c>
      <c r="BQ22" s="25">
        <v>0</v>
      </c>
      <c r="BR22" s="24">
        <v>0</v>
      </c>
      <c r="BS22" s="25">
        <v>1384</v>
      </c>
      <c r="BT22" s="26">
        <v>54790460.359999999</v>
      </c>
      <c r="BU22" s="25">
        <v>0</v>
      </c>
      <c r="BV22" s="24">
        <v>0</v>
      </c>
      <c r="BW22" s="25">
        <v>21</v>
      </c>
      <c r="BX22" s="26">
        <v>4229619.93</v>
      </c>
      <c r="BY22" s="25">
        <v>0</v>
      </c>
      <c r="BZ22" s="24"/>
      <c r="CA22" s="24">
        <f t="shared" si="26"/>
        <v>84909384.769999996</v>
      </c>
      <c r="CB22" s="24">
        <f t="shared" si="27"/>
        <v>2723694.24</v>
      </c>
      <c r="CC22" s="25">
        <v>169</v>
      </c>
      <c r="CD22" s="24">
        <v>33451.699999999997</v>
      </c>
      <c r="CE22" s="25">
        <v>3482</v>
      </c>
      <c r="CF22" s="24">
        <v>2341068.91</v>
      </c>
      <c r="CG22" s="25">
        <v>374</v>
      </c>
      <c r="CH22" s="24">
        <v>349173.63</v>
      </c>
      <c r="CI22" s="25">
        <v>0</v>
      </c>
      <c r="CJ22" s="24">
        <v>0</v>
      </c>
      <c r="CK22" s="25">
        <v>2077</v>
      </c>
      <c r="CL22" s="26">
        <v>82185690.530000001</v>
      </c>
      <c r="CM22" s="25">
        <v>0</v>
      </c>
      <c r="CN22" s="24">
        <v>0</v>
      </c>
      <c r="CO22" s="25">
        <v>33</v>
      </c>
      <c r="CP22" s="26">
        <v>6344429.9000000004</v>
      </c>
      <c r="CQ22" s="25">
        <v>0</v>
      </c>
      <c r="CR22" s="24"/>
    </row>
    <row r="23" spans="1:96" ht="15" customHeight="1" x14ac:dyDescent="0.25">
      <c r="A23" s="6" t="s">
        <v>178</v>
      </c>
      <c r="B23" s="8" t="s">
        <v>179</v>
      </c>
      <c r="C23" s="28">
        <v>330104</v>
      </c>
      <c r="D23" s="29" t="s">
        <v>124</v>
      </c>
      <c r="E23" s="29" t="s">
        <v>123</v>
      </c>
      <c r="F23" s="31" t="s">
        <v>125</v>
      </c>
      <c r="G23" s="24">
        <f t="shared" si="17"/>
        <v>100601596.79000001</v>
      </c>
      <c r="H23" s="24">
        <f t="shared" si="18"/>
        <v>17762865.859999999</v>
      </c>
      <c r="I23" s="25">
        <f t="shared" si="19"/>
        <v>8515</v>
      </c>
      <c r="J23" s="24">
        <f t="shared" si="5"/>
        <v>2235973.6800000002</v>
      </c>
      <c r="K23" s="25">
        <f t="shared" si="5"/>
        <v>0</v>
      </c>
      <c r="L23" s="24">
        <f t="shared" si="5"/>
        <v>0</v>
      </c>
      <c r="M23" s="25">
        <f t="shared" si="5"/>
        <v>11526</v>
      </c>
      <c r="N23" s="24">
        <f t="shared" si="5"/>
        <v>15526892.18</v>
      </c>
      <c r="O23" s="25">
        <f t="shared" si="5"/>
        <v>310</v>
      </c>
      <c r="P23" s="24">
        <f t="shared" si="5"/>
        <v>3073772.33</v>
      </c>
      <c r="Q23" s="25">
        <f t="shared" si="5"/>
        <v>2632</v>
      </c>
      <c r="R23" s="24">
        <f t="shared" si="5"/>
        <v>79764958.599999994</v>
      </c>
      <c r="S23" s="25">
        <f t="shared" si="5"/>
        <v>0</v>
      </c>
      <c r="T23" s="24">
        <f t="shared" si="5"/>
        <v>0</v>
      </c>
      <c r="U23" s="25">
        <f t="shared" si="5"/>
        <v>0</v>
      </c>
      <c r="V23" s="24">
        <f t="shared" si="5"/>
        <v>0</v>
      </c>
      <c r="W23" s="25">
        <f t="shared" si="5"/>
        <v>0</v>
      </c>
      <c r="X23" s="24">
        <f t="shared" si="5"/>
        <v>0</v>
      </c>
      <c r="Y23" s="24">
        <f t="shared" si="20"/>
        <v>30180479.030000001</v>
      </c>
      <c r="Z23" s="24">
        <f t="shared" si="21"/>
        <v>5328859.75</v>
      </c>
      <c r="AA23" s="25">
        <v>2555</v>
      </c>
      <c r="AB23" s="24">
        <v>670792.1</v>
      </c>
      <c r="AC23" s="25">
        <v>0</v>
      </c>
      <c r="AD23" s="24">
        <v>0</v>
      </c>
      <c r="AE23" s="25">
        <v>3458</v>
      </c>
      <c r="AF23" s="24">
        <v>4658067.6500000004</v>
      </c>
      <c r="AG23" s="25">
        <v>93</v>
      </c>
      <c r="AH23" s="24">
        <v>922131.7</v>
      </c>
      <c r="AI23" s="25">
        <v>790</v>
      </c>
      <c r="AJ23" s="26">
        <v>23929487.579999998</v>
      </c>
      <c r="AK23" s="25">
        <v>0</v>
      </c>
      <c r="AL23" s="24">
        <v>0</v>
      </c>
      <c r="AM23" s="25">
        <v>0</v>
      </c>
      <c r="AN23" s="26">
        <v>0</v>
      </c>
      <c r="AO23" s="25">
        <v>0</v>
      </c>
      <c r="AP23" s="24"/>
      <c r="AQ23" s="24">
        <f t="shared" si="22"/>
        <v>20120319.370000001</v>
      </c>
      <c r="AR23" s="24">
        <f t="shared" si="23"/>
        <v>3552573.18</v>
      </c>
      <c r="AS23" s="25">
        <v>1703</v>
      </c>
      <c r="AT23" s="24">
        <v>447194.74</v>
      </c>
      <c r="AU23" s="25">
        <v>0</v>
      </c>
      <c r="AV23" s="24">
        <v>0</v>
      </c>
      <c r="AW23" s="25">
        <v>2305</v>
      </c>
      <c r="AX23" s="24">
        <v>3105378.44</v>
      </c>
      <c r="AY23" s="25">
        <v>62</v>
      </c>
      <c r="AZ23" s="24">
        <v>614754.47</v>
      </c>
      <c r="BA23" s="25">
        <v>526</v>
      </c>
      <c r="BB23" s="26">
        <v>15952991.720000001</v>
      </c>
      <c r="BC23" s="25">
        <v>0</v>
      </c>
      <c r="BD23" s="24">
        <v>0</v>
      </c>
      <c r="BE23" s="25">
        <v>0</v>
      </c>
      <c r="BF23" s="26">
        <v>0</v>
      </c>
      <c r="BG23" s="25">
        <v>0</v>
      </c>
      <c r="BH23" s="24"/>
      <c r="BI23" s="24">
        <f t="shared" si="24"/>
        <v>20120319.370000001</v>
      </c>
      <c r="BJ23" s="24">
        <f t="shared" si="25"/>
        <v>3552573.18</v>
      </c>
      <c r="BK23" s="25">
        <v>1703</v>
      </c>
      <c r="BL23" s="24">
        <v>447194.74</v>
      </c>
      <c r="BM23" s="25">
        <v>0</v>
      </c>
      <c r="BN23" s="24">
        <v>0</v>
      </c>
      <c r="BO23" s="25">
        <v>2305</v>
      </c>
      <c r="BP23" s="24">
        <v>3105378.44</v>
      </c>
      <c r="BQ23" s="25">
        <v>62</v>
      </c>
      <c r="BR23" s="24">
        <v>614754.47</v>
      </c>
      <c r="BS23" s="25">
        <v>526</v>
      </c>
      <c r="BT23" s="26">
        <v>15952991.720000001</v>
      </c>
      <c r="BU23" s="25">
        <v>0</v>
      </c>
      <c r="BV23" s="24">
        <v>0</v>
      </c>
      <c r="BW23" s="25">
        <v>0</v>
      </c>
      <c r="BX23" s="26">
        <v>0</v>
      </c>
      <c r="BY23" s="25">
        <v>0</v>
      </c>
      <c r="BZ23" s="24"/>
      <c r="CA23" s="24">
        <f t="shared" si="26"/>
        <v>30180479.02</v>
      </c>
      <c r="CB23" s="24">
        <f t="shared" si="27"/>
        <v>5328859.75</v>
      </c>
      <c r="CC23" s="25">
        <v>2554</v>
      </c>
      <c r="CD23" s="24">
        <v>670792.1</v>
      </c>
      <c r="CE23" s="25">
        <v>0</v>
      </c>
      <c r="CF23" s="24">
        <v>0</v>
      </c>
      <c r="CG23" s="25">
        <v>3458</v>
      </c>
      <c r="CH23" s="24">
        <v>4658067.6500000004</v>
      </c>
      <c r="CI23" s="25">
        <v>93</v>
      </c>
      <c r="CJ23" s="24">
        <v>922131.69</v>
      </c>
      <c r="CK23" s="25">
        <v>790</v>
      </c>
      <c r="CL23" s="26">
        <v>23929487.579999998</v>
      </c>
      <c r="CM23" s="25">
        <v>0</v>
      </c>
      <c r="CN23" s="24">
        <v>0</v>
      </c>
      <c r="CO23" s="25">
        <v>0</v>
      </c>
      <c r="CP23" s="26">
        <v>0</v>
      </c>
      <c r="CQ23" s="25">
        <v>0</v>
      </c>
      <c r="CR23" s="24"/>
    </row>
    <row r="24" spans="1:96" ht="15" customHeight="1" x14ac:dyDescent="0.25">
      <c r="A24" s="6" t="s">
        <v>180</v>
      </c>
      <c r="B24" s="8" t="s">
        <v>181</v>
      </c>
      <c r="C24" s="28">
        <v>330109</v>
      </c>
      <c r="D24" s="29" t="s">
        <v>124</v>
      </c>
      <c r="E24" s="29" t="s">
        <v>123</v>
      </c>
      <c r="F24" s="31" t="s">
        <v>125</v>
      </c>
      <c r="G24" s="24">
        <f t="shared" si="17"/>
        <v>219044865.12</v>
      </c>
      <c r="H24" s="24">
        <f t="shared" si="18"/>
        <v>118972059.36</v>
      </c>
      <c r="I24" s="25">
        <f t="shared" si="19"/>
        <v>109262</v>
      </c>
      <c r="J24" s="24">
        <f t="shared" si="5"/>
        <v>45712277.340000004</v>
      </c>
      <c r="K24" s="25">
        <f t="shared" si="5"/>
        <v>16387</v>
      </c>
      <c r="L24" s="24">
        <f t="shared" si="5"/>
        <v>9981926.6600000001</v>
      </c>
      <c r="M24" s="25">
        <f t="shared" si="5"/>
        <v>73546</v>
      </c>
      <c r="N24" s="24">
        <f t="shared" si="5"/>
        <v>63277855.359999999</v>
      </c>
      <c r="O24" s="25">
        <f t="shared" si="5"/>
        <v>1517</v>
      </c>
      <c r="P24" s="24">
        <f t="shared" si="5"/>
        <v>15055821.800000001</v>
      </c>
      <c r="Q24" s="25">
        <f t="shared" si="5"/>
        <v>4729</v>
      </c>
      <c r="R24" s="24">
        <f t="shared" si="5"/>
        <v>85016983.959999993</v>
      </c>
      <c r="S24" s="25">
        <f t="shared" si="5"/>
        <v>0</v>
      </c>
      <c r="T24" s="24">
        <f t="shared" si="5"/>
        <v>0</v>
      </c>
      <c r="U24" s="25">
        <f t="shared" si="5"/>
        <v>6</v>
      </c>
      <c r="V24" s="24">
        <f t="shared" si="5"/>
        <v>842170.46</v>
      </c>
      <c r="W24" s="25">
        <f t="shared" si="5"/>
        <v>0</v>
      </c>
      <c r="X24" s="24">
        <f t="shared" si="5"/>
        <v>0</v>
      </c>
      <c r="Y24" s="24">
        <f t="shared" si="20"/>
        <v>67650842.359999999</v>
      </c>
      <c r="Z24" s="24">
        <f t="shared" si="21"/>
        <v>31629000.629999999</v>
      </c>
      <c r="AA24" s="25">
        <v>32779</v>
      </c>
      <c r="AB24" s="24">
        <v>11641748.439999999</v>
      </c>
      <c r="AC24" s="25">
        <v>4916</v>
      </c>
      <c r="AD24" s="24">
        <v>2994578</v>
      </c>
      <c r="AE24" s="25">
        <v>22064</v>
      </c>
      <c r="AF24" s="24">
        <v>16992674.190000001</v>
      </c>
      <c r="AG24" s="25">
        <v>455</v>
      </c>
      <c r="AH24" s="24">
        <v>4516746.54</v>
      </c>
      <c r="AI24" s="25">
        <v>1419</v>
      </c>
      <c r="AJ24" s="26">
        <v>31505095.190000001</v>
      </c>
      <c r="AK24" s="25">
        <v>0</v>
      </c>
      <c r="AL24" s="24">
        <v>0</v>
      </c>
      <c r="AM24" s="25">
        <v>2</v>
      </c>
      <c r="AN24" s="26">
        <v>252651.14</v>
      </c>
      <c r="AO24" s="25">
        <v>0</v>
      </c>
      <c r="AP24" s="24"/>
      <c r="AQ24" s="24">
        <f t="shared" si="22"/>
        <v>47871590.200000003</v>
      </c>
      <c r="AR24" s="24">
        <f t="shared" si="23"/>
        <v>27857029.050000001</v>
      </c>
      <c r="AS24" s="25">
        <v>21852</v>
      </c>
      <c r="AT24" s="24">
        <v>11214390.23</v>
      </c>
      <c r="AU24" s="25">
        <v>3277</v>
      </c>
      <c r="AV24" s="24">
        <v>1996385.33</v>
      </c>
      <c r="AW24" s="25">
        <v>14709</v>
      </c>
      <c r="AX24" s="24">
        <v>14646253.49</v>
      </c>
      <c r="AY24" s="25">
        <v>303</v>
      </c>
      <c r="AZ24" s="24">
        <v>3011164.36</v>
      </c>
      <c r="BA24" s="25">
        <v>946</v>
      </c>
      <c r="BB24" s="26">
        <v>17003396.789999999</v>
      </c>
      <c r="BC24" s="25">
        <v>0</v>
      </c>
      <c r="BD24" s="24">
        <v>0</v>
      </c>
      <c r="BE24" s="25">
        <v>1</v>
      </c>
      <c r="BF24" s="26">
        <v>168434.09</v>
      </c>
      <c r="BG24" s="25">
        <v>0</v>
      </c>
      <c r="BH24" s="24"/>
      <c r="BI24" s="24">
        <f t="shared" si="24"/>
        <v>47871590.200000003</v>
      </c>
      <c r="BJ24" s="24">
        <f t="shared" si="25"/>
        <v>27857029.050000001</v>
      </c>
      <c r="BK24" s="25">
        <v>21852</v>
      </c>
      <c r="BL24" s="24">
        <v>11214390.23</v>
      </c>
      <c r="BM24" s="25">
        <v>3277</v>
      </c>
      <c r="BN24" s="24">
        <v>1996385.33</v>
      </c>
      <c r="BO24" s="25">
        <v>14709</v>
      </c>
      <c r="BP24" s="24">
        <v>14646253.49</v>
      </c>
      <c r="BQ24" s="25">
        <v>303</v>
      </c>
      <c r="BR24" s="24">
        <v>3011164.36</v>
      </c>
      <c r="BS24" s="25">
        <v>946</v>
      </c>
      <c r="BT24" s="26">
        <v>17003396.789999999</v>
      </c>
      <c r="BU24" s="25">
        <v>0</v>
      </c>
      <c r="BV24" s="24">
        <v>0</v>
      </c>
      <c r="BW24" s="25">
        <v>1</v>
      </c>
      <c r="BX24" s="26">
        <v>168434.09</v>
      </c>
      <c r="BY24" s="25">
        <v>0</v>
      </c>
      <c r="BZ24" s="24"/>
      <c r="CA24" s="24">
        <f t="shared" si="26"/>
        <v>55650842.359999999</v>
      </c>
      <c r="CB24" s="24">
        <f t="shared" si="27"/>
        <v>31629000.629999999</v>
      </c>
      <c r="CC24" s="25">
        <v>32779</v>
      </c>
      <c r="CD24" s="24">
        <v>11641748.439999999</v>
      </c>
      <c r="CE24" s="25">
        <v>4917</v>
      </c>
      <c r="CF24" s="24">
        <v>2994578</v>
      </c>
      <c r="CG24" s="25">
        <v>22064</v>
      </c>
      <c r="CH24" s="24">
        <v>16992674.190000001</v>
      </c>
      <c r="CI24" s="25">
        <v>456</v>
      </c>
      <c r="CJ24" s="24">
        <v>4516746.54</v>
      </c>
      <c r="CK24" s="25">
        <v>1418</v>
      </c>
      <c r="CL24" s="26">
        <v>19505095.190000001</v>
      </c>
      <c r="CM24" s="25">
        <v>0</v>
      </c>
      <c r="CN24" s="24">
        <v>0</v>
      </c>
      <c r="CO24" s="25">
        <v>2</v>
      </c>
      <c r="CP24" s="26">
        <v>252651.14</v>
      </c>
      <c r="CQ24" s="25">
        <v>0</v>
      </c>
      <c r="CR24" s="24"/>
    </row>
    <row r="25" spans="1:96" ht="15" customHeight="1" x14ac:dyDescent="0.25">
      <c r="A25" s="6" t="s">
        <v>182</v>
      </c>
      <c r="B25" s="8" t="s">
        <v>183</v>
      </c>
      <c r="C25" s="28">
        <v>330099</v>
      </c>
      <c r="D25" s="29" t="s">
        <v>124</v>
      </c>
      <c r="E25" s="29" t="s">
        <v>123</v>
      </c>
      <c r="F25" s="31" t="s">
        <v>125</v>
      </c>
      <c r="G25" s="24">
        <f t="shared" si="17"/>
        <v>405401941.58999997</v>
      </c>
      <c r="H25" s="24">
        <f t="shared" si="18"/>
        <v>85015902.599999994</v>
      </c>
      <c r="I25" s="25">
        <f t="shared" si="19"/>
        <v>88978</v>
      </c>
      <c r="J25" s="24">
        <f t="shared" si="5"/>
        <v>31456726.27</v>
      </c>
      <c r="K25" s="25">
        <f t="shared" si="5"/>
        <v>17992</v>
      </c>
      <c r="L25" s="24">
        <f t="shared" si="5"/>
        <v>11958486.48</v>
      </c>
      <c r="M25" s="25">
        <f t="shared" si="5"/>
        <v>66081</v>
      </c>
      <c r="N25" s="24">
        <f t="shared" si="5"/>
        <v>41600689.850000001</v>
      </c>
      <c r="O25" s="25">
        <f t="shared" si="5"/>
        <v>1415</v>
      </c>
      <c r="P25" s="24">
        <f t="shared" si="5"/>
        <v>14378913.33</v>
      </c>
      <c r="Q25" s="25">
        <f t="shared" si="5"/>
        <v>4917</v>
      </c>
      <c r="R25" s="24">
        <f t="shared" si="5"/>
        <v>306007125.66000003</v>
      </c>
      <c r="S25" s="25">
        <f t="shared" si="5"/>
        <v>0</v>
      </c>
      <c r="T25" s="24">
        <f t="shared" si="5"/>
        <v>0</v>
      </c>
      <c r="U25" s="25">
        <f t="shared" si="5"/>
        <v>770</v>
      </c>
      <c r="V25" s="24">
        <f t="shared" si="5"/>
        <v>126661703.72</v>
      </c>
      <c r="W25" s="25">
        <f t="shared" si="5"/>
        <v>0</v>
      </c>
      <c r="X25" s="24">
        <f t="shared" si="5"/>
        <v>0</v>
      </c>
      <c r="Y25" s="24">
        <f t="shared" si="20"/>
        <v>118727886.09999999</v>
      </c>
      <c r="Z25" s="24">
        <f t="shared" si="21"/>
        <v>22612074.399999999</v>
      </c>
      <c r="AA25" s="25">
        <v>26693</v>
      </c>
      <c r="AB25" s="24">
        <v>7961742.7300000004</v>
      </c>
      <c r="AC25" s="25">
        <v>5398</v>
      </c>
      <c r="AD25" s="24">
        <v>3587545.94</v>
      </c>
      <c r="AE25" s="25">
        <v>19824</v>
      </c>
      <c r="AF25" s="24">
        <v>11062785.73</v>
      </c>
      <c r="AG25" s="25">
        <v>425</v>
      </c>
      <c r="AH25" s="24">
        <v>4313674</v>
      </c>
      <c r="AI25" s="25">
        <v>1475</v>
      </c>
      <c r="AJ25" s="26">
        <v>91802137.700000003</v>
      </c>
      <c r="AK25" s="25">
        <v>0</v>
      </c>
      <c r="AL25" s="24">
        <v>0</v>
      </c>
      <c r="AM25" s="25">
        <v>231</v>
      </c>
      <c r="AN25" s="26">
        <v>37998511.119999997</v>
      </c>
      <c r="AO25" s="25">
        <v>0</v>
      </c>
      <c r="AP25" s="24"/>
      <c r="AQ25" s="24">
        <f t="shared" si="22"/>
        <v>83973084.709999993</v>
      </c>
      <c r="AR25" s="24">
        <f t="shared" si="23"/>
        <v>19895876.91</v>
      </c>
      <c r="AS25" s="25">
        <v>17796</v>
      </c>
      <c r="AT25" s="24">
        <v>7766620.4100000001</v>
      </c>
      <c r="AU25" s="25">
        <v>3598</v>
      </c>
      <c r="AV25" s="24">
        <v>2391697.2999999998</v>
      </c>
      <c r="AW25" s="25">
        <v>13216</v>
      </c>
      <c r="AX25" s="24">
        <v>9737559.1999999993</v>
      </c>
      <c r="AY25" s="25">
        <v>283</v>
      </c>
      <c r="AZ25" s="24">
        <v>2875782.67</v>
      </c>
      <c r="BA25" s="25">
        <v>983</v>
      </c>
      <c r="BB25" s="26">
        <v>61201425.130000003</v>
      </c>
      <c r="BC25" s="25">
        <v>0</v>
      </c>
      <c r="BD25" s="24">
        <v>0</v>
      </c>
      <c r="BE25" s="25">
        <v>154</v>
      </c>
      <c r="BF25" s="26">
        <v>25332340.739999998</v>
      </c>
      <c r="BG25" s="25">
        <v>0</v>
      </c>
      <c r="BH25" s="24"/>
      <c r="BI25" s="24">
        <f t="shared" si="24"/>
        <v>83973084.709999993</v>
      </c>
      <c r="BJ25" s="24">
        <f t="shared" si="25"/>
        <v>19895876.91</v>
      </c>
      <c r="BK25" s="25">
        <v>17796</v>
      </c>
      <c r="BL25" s="24">
        <v>7766620.4100000001</v>
      </c>
      <c r="BM25" s="25">
        <v>3598</v>
      </c>
      <c r="BN25" s="24">
        <v>2391697.2999999998</v>
      </c>
      <c r="BO25" s="25">
        <v>13216</v>
      </c>
      <c r="BP25" s="24">
        <v>9737559.1999999993</v>
      </c>
      <c r="BQ25" s="25">
        <v>283</v>
      </c>
      <c r="BR25" s="24">
        <v>2875782.67</v>
      </c>
      <c r="BS25" s="25">
        <v>983</v>
      </c>
      <c r="BT25" s="26">
        <v>61201425.130000003</v>
      </c>
      <c r="BU25" s="25">
        <v>0</v>
      </c>
      <c r="BV25" s="24">
        <v>0</v>
      </c>
      <c r="BW25" s="25">
        <v>154</v>
      </c>
      <c r="BX25" s="26">
        <v>25332340.739999998</v>
      </c>
      <c r="BY25" s="25">
        <v>0</v>
      </c>
      <c r="BZ25" s="24"/>
      <c r="CA25" s="24">
        <f t="shared" si="26"/>
        <v>118727886.06999999</v>
      </c>
      <c r="CB25" s="24">
        <f t="shared" si="27"/>
        <v>22612074.379999999</v>
      </c>
      <c r="CC25" s="25">
        <v>26693</v>
      </c>
      <c r="CD25" s="24">
        <v>7961742.7199999997</v>
      </c>
      <c r="CE25" s="25">
        <v>5398</v>
      </c>
      <c r="CF25" s="24">
        <v>3587545.94</v>
      </c>
      <c r="CG25" s="25">
        <v>19825</v>
      </c>
      <c r="CH25" s="24">
        <v>11062785.720000001</v>
      </c>
      <c r="CI25" s="25">
        <v>424</v>
      </c>
      <c r="CJ25" s="24">
        <v>4313673.99</v>
      </c>
      <c r="CK25" s="25">
        <v>1476</v>
      </c>
      <c r="CL25" s="26">
        <v>91802137.700000003</v>
      </c>
      <c r="CM25" s="25">
        <v>0</v>
      </c>
      <c r="CN25" s="24">
        <v>0</v>
      </c>
      <c r="CO25" s="25">
        <v>231</v>
      </c>
      <c r="CP25" s="26">
        <v>37998511.119999997</v>
      </c>
      <c r="CQ25" s="25">
        <v>0</v>
      </c>
      <c r="CR25" s="24"/>
    </row>
    <row r="26" spans="1:96" ht="15" customHeight="1" x14ac:dyDescent="0.25">
      <c r="A26" s="6" t="s">
        <v>184</v>
      </c>
      <c r="B26" s="8" t="s">
        <v>185</v>
      </c>
      <c r="C26" s="28">
        <v>330294</v>
      </c>
      <c r="D26" s="29" t="s">
        <v>124</v>
      </c>
      <c r="E26" s="29" t="s">
        <v>123</v>
      </c>
      <c r="F26" s="31" t="s">
        <v>125</v>
      </c>
      <c r="G26" s="24">
        <f t="shared" si="17"/>
        <v>123335617.64</v>
      </c>
      <c r="H26" s="24">
        <f t="shared" si="18"/>
        <v>54693153.030000001</v>
      </c>
      <c r="I26" s="25">
        <f t="shared" si="19"/>
        <v>11716</v>
      </c>
      <c r="J26" s="24">
        <f t="shared" si="19"/>
        <v>7238261.5</v>
      </c>
      <c r="K26" s="25">
        <f t="shared" si="19"/>
        <v>3561</v>
      </c>
      <c r="L26" s="24">
        <f t="shared" si="19"/>
        <v>1972524.02</v>
      </c>
      <c r="M26" s="25">
        <f t="shared" si="19"/>
        <v>12336</v>
      </c>
      <c r="N26" s="24">
        <f t="shared" si="19"/>
        <v>45482367.509999998</v>
      </c>
      <c r="O26" s="25">
        <f t="shared" si="19"/>
        <v>578</v>
      </c>
      <c r="P26" s="24">
        <f t="shared" si="19"/>
        <v>8986770.0199999996</v>
      </c>
      <c r="Q26" s="25">
        <f t="shared" si="19"/>
        <v>2611</v>
      </c>
      <c r="R26" s="24">
        <f t="shared" si="19"/>
        <v>59655694.590000004</v>
      </c>
      <c r="S26" s="25">
        <f t="shared" si="19"/>
        <v>0</v>
      </c>
      <c r="T26" s="24">
        <f t="shared" si="19"/>
        <v>0</v>
      </c>
      <c r="U26" s="25">
        <f t="shared" si="19"/>
        <v>0</v>
      </c>
      <c r="V26" s="24">
        <f t="shared" si="19"/>
        <v>0</v>
      </c>
      <c r="W26" s="25">
        <f t="shared" si="19"/>
        <v>0</v>
      </c>
      <c r="X26" s="24">
        <f t="shared" si="19"/>
        <v>0</v>
      </c>
      <c r="Y26" s="24">
        <f t="shared" si="20"/>
        <v>47535235.829999998</v>
      </c>
      <c r="Z26" s="24">
        <f t="shared" si="21"/>
        <v>18984418.98</v>
      </c>
      <c r="AA26" s="25">
        <v>3515</v>
      </c>
      <c r="AB26" s="24">
        <v>1874744.15</v>
      </c>
      <c r="AC26" s="25">
        <v>1322</v>
      </c>
      <c r="AD26" s="24">
        <v>732727.72</v>
      </c>
      <c r="AE26" s="25">
        <v>3701</v>
      </c>
      <c r="AF26" s="24">
        <v>16376947.109999999</v>
      </c>
      <c r="AG26" s="25">
        <v>173</v>
      </c>
      <c r="AH26" s="24">
        <v>2696031.01</v>
      </c>
      <c r="AI26" s="25">
        <v>783</v>
      </c>
      <c r="AJ26" s="26">
        <v>25854785.84</v>
      </c>
      <c r="AK26" s="25">
        <v>0</v>
      </c>
      <c r="AL26" s="24">
        <v>0</v>
      </c>
      <c r="AM26" s="25">
        <v>0</v>
      </c>
      <c r="AN26" s="26">
        <v>0</v>
      </c>
      <c r="AO26" s="25">
        <v>0</v>
      </c>
      <c r="AP26" s="24"/>
      <c r="AQ26" s="24">
        <f t="shared" si="22"/>
        <v>25319939.600000001</v>
      </c>
      <c r="AR26" s="24">
        <f t="shared" si="23"/>
        <v>11600462.560000001</v>
      </c>
      <c r="AS26" s="25">
        <v>2343</v>
      </c>
      <c r="AT26" s="24">
        <v>1744386.6</v>
      </c>
      <c r="AU26" s="25">
        <v>712</v>
      </c>
      <c r="AV26" s="24">
        <v>394504.8</v>
      </c>
      <c r="AW26" s="25">
        <v>2467</v>
      </c>
      <c r="AX26" s="24">
        <v>9461571.1600000001</v>
      </c>
      <c r="AY26" s="25">
        <v>116</v>
      </c>
      <c r="AZ26" s="24">
        <v>1797354</v>
      </c>
      <c r="BA26" s="25">
        <v>522</v>
      </c>
      <c r="BB26" s="26">
        <v>11922123.039999999</v>
      </c>
      <c r="BC26" s="25">
        <v>0</v>
      </c>
      <c r="BD26" s="24">
        <v>0</v>
      </c>
      <c r="BE26" s="25">
        <v>0</v>
      </c>
      <c r="BF26" s="26">
        <v>0</v>
      </c>
      <c r="BG26" s="25">
        <v>0</v>
      </c>
      <c r="BH26" s="24"/>
      <c r="BI26" s="24">
        <f t="shared" si="24"/>
        <v>25319939.600000001</v>
      </c>
      <c r="BJ26" s="24">
        <f t="shared" si="25"/>
        <v>11600462.560000001</v>
      </c>
      <c r="BK26" s="25">
        <v>2343</v>
      </c>
      <c r="BL26" s="24">
        <v>1744386.6</v>
      </c>
      <c r="BM26" s="25">
        <v>712</v>
      </c>
      <c r="BN26" s="24">
        <v>394504.8</v>
      </c>
      <c r="BO26" s="25">
        <v>2467</v>
      </c>
      <c r="BP26" s="24">
        <v>9461571.1600000001</v>
      </c>
      <c r="BQ26" s="25">
        <v>116</v>
      </c>
      <c r="BR26" s="24">
        <v>1797354</v>
      </c>
      <c r="BS26" s="25">
        <v>522</v>
      </c>
      <c r="BT26" s="26">
        <v>11922123.039999999</v>
      </c>
      <c r="BU26" s="25">
        <v>0</v>
      </c>
      <c r="BV26" s="24">
        <v>0</v>
      </c>
      <c r="BW26" s="25">
        <v>0</v>
      </c>
      <c r="BX26" s="26">
        <v>0</v>
      </c>
      <c r="BY26" s="25">
        <v>0</v>
      </c>
      <c r="BZ26" s="24"/>
      <c r="CA26" s="24">
        <f t="shared" si="26"/>
        <v>25160502.609999999</v>
      </c>
      <c r="CB26" s="24">
        <f t="shared" si="27"/>
        <v>12507808.93</v>
      </c>
      <c r="CC26" s="25">
        <v>3515</v>
      </c>
      <c r="CD26" s="24">
        <v>1874744.15</v>
      </c>
      <c r="CE26" s="25">
        <v>815</v>
      </c>
      <c r="CF26" s="24">
        <v>450786.7</v>
      </c>
      <c r="CG26" s="25">
        <v>3701</v>
      </c>
      <c r="CH26" s="24">
        <v>10182278.08</v>
      </c>
      <c r="CI26" s="25">
        <v>173</v>
      </c>
      <c r="CJ26" s="24">
        <v>2696031.01</v>
      </c>
      <c r="CK26" s="25">
        <v>784</v>
      </c>
      <c r="CL26" s="26">
        <v>9956662.6699999999</v>
      </c>
      <c r="CM26" s="25">
        <v>0</v>
      </c>
      <c r="CN26" s="24">
        <v>0</v>
      </c>
      <c r="CO26" s="25">
        <v>0</v>
      </c>
      <c r="CP26" s="26">
        <v>0</v>
      </c>
      <c r="CQ26" s="25">
        <v>0</v>
      </c>
      <c r="CR26" s="24"/>
    </row>
    <row r="27" spans="1:96" ht="15" customHeight="1" x14ac:dyDescent="0.25">
      <c r="A27" s="6" t="s">
        <v>186</v>
      </c>
      <c r="B27" s="8" t="s">
        <v>187</v>
      </c>
      <c r="C27" s="28">
        <v>330295</v>
      </c>
      <c r="D27" s="29" t="s">
        <v>124</v>
      </c>
      <c r="E27" s="29" t="s">
        <v>123</v>
      </c>
      <c r="F27" s="31" t="s">
        <v>125</v>
      </c>
      <c r="G27" s="24">
        <f t="shared" si="17"/>
        <v>16695073.08</v>
      </c>
      <c r="H27" s="24">
        <f t="shared" si="18"/>
        <v>16695073.08</v>
      </c>
      <c r="I27" s="25">
        <f t="shared" si="19"/>
        <v>6670</v>
      </c>
      <c r="J27" s="24">
        <f t="shared" si="19"/>
        <v>3126006.88</v>
      </c>
      <c r="K27" s="25">
        <f t="shared" si="19"/>
        <v>2578</v>
      </c>
      <c r="L27" s="24">
        <f t="shared" si="19"/>
        <v>1480144.7</v>
      </c>
      <c r="M27" s="25">
        <f t="shared" si="19"/>
        <v>10977</v>
      </c>
      <c r="N27" s="24">
        <f t="shared" si="19"/>
        <v>12088921.5</v>
      </c>
      <c r="O27" s="25">
        <f t="shared" si="19"/>
        <v>0</v>
      </c>
      <c r="P27" s="24">
        <f t="shared" si="19"/>
        <v>0</v>
      </c>
      <c r="Q27" s="25">
        <f t="shared" si="19"/>
        <v>0</v>
      </c>
      <c r="R27" s="24">
        <f t="shared" si="19"/>
        <v>0</v>
      </c>
      <c r="S27" s="25">
        <f t="shared" si="19"/>
        <v>0</v>
      </c>
      <c r="T27" s="24">
        <f t="shared" si="19"/>
        <v>0</v>
      </c>
      <c r="U27" s="25">
        <f t="shared" si="19"/>
        <v>0</v>
      </c>
      <c r="V27" s="24">
        <f t="shared" si="19"/>
        <v>0</v>
      </c>
      <c r="W27" s="25">
        <f t="shared" si="19"/>
        <v>0</v>
      </c>
      <c r="X27" s="24">
        <f t="shared" si="19"/>
        <v>0</v>
      </c>
      <c r="Y27" s="24">
        <f t="shared" si="20"/>
        <v>5008521.92</v>
      </c>
      <c r="Z27" s="24">
        <f t="shared" si="21"/>
        <v>5008521.92</v>
      </c>
      <c r="AA27" s="25">
        <v>2001</v>
      </c>
      <c r="AB27" s="24">
        <v>937802.06</v>
      </c>
      <c r="AC27" s="25">
        <v>773</v>
      </c>
      <c r="AD27" s="24">
        <v>444043.41</v>
      </c>
      <c r="AE27" s="25">
        <v>3293</v>
      </c>
      <c r="AF27" s="24">
        <v>3626676.45</v>
      </c>
      <c r="AG27" s="25">
        <v>0</v>
      </c>
      <c r="AH27" s="24">
        <v>0</v>
      </c>
      <c r="AI27" s="25">
        <v>0</v>
      </c>
      <c r="AJ27" s="26">
        <v>0</v>
      </c>
      <c r="AK27" s="25">
        <v>0</v>
      </c>
      <c r="AL27" s="24">
        <v>0</v>
      </c>
      <c r="AM27" s="25">
        <v>0</v>
      </c>
      <c r="AN27" s="26">
        <v>0</v>
      </c>
      <c r="AO27" s="25">
        <v>0</v>
      </c>
      <c r="AP27" s="24"/>
      <c r="AQ27" s="24">
        <f t="shared" si="22"/>
        <v>3339014.62</v>
      </c>
      <c r="AR27" s="24">
        <f t="shared" si="23"/>
        <v>3339014.62</v>
      </c>
      <c r="AS27" s="25">
        <v>1334</v>
      </c>
      <c r="AT27" s="24">
        <v>625201.38</v>
      </c>
      <c r="AU27" s="25">
        <v>516</v>
      </c>
      <c r="AV27" s="24">
        <v>296028.94</v>
      </c>
      <c r="AW27" s="25">
        <v>2195</v>
      </c>
      <c r="AX27" s="24">
        <v>2417784.2999999998</v>
      </c>
      <c r="AY27" s="25">
        <v>0</v>
      </c>
      <c r="AZ27" s="24">
        <v>0</v>
      </c>
      <c r="BA27" s="25">
        <v>0</v>
      </c>
      <c r="BB27" s="26">
        <v>0</v>
      </c>
      <c r="BC27" s="25">
        <v>0</v>
      </c>
      <c r="BD27" s="24">
        <v>0</v>
      </c>
      <c r="BE27" s="25">
        <v>0</v>
      </c>
      <c r="BF27" s="26">
        <v>0</v>
      </c>
      <c r="BG27" s="25">
        <v>0</v>
      </c>
      <c r="BH27" s="24"/>
      <c r="BI27" s="24">
        <f t="shared" si="24"/>
        <v>3339014.62</v>
      </c>
      <c r="BJ27" s="24">
        <f t="shared" si="25"/>
        <v>3339014.62</v>
      </c>
      <c r="BK27" s="25">
        <v>1334</v>
      </c>
      <c r="BL27" s="24">
        <v>625201.38</v>
      </c>
      <c r="BM27" s="25">
        <v>516</v>
      </c>
      <c r="BN27" s="24">
        <v>296028.94</v>
      </c>
      <c r="BO27" s="25">
        <v>2195</v>
      </c>
      <c r="BP27" s="24">
        <v>2417784.2999999998</v>
      </c>
      <c r="BQ27" s="25">
        <v>0</v>
      </c>
      <c r="BR27" s="24">
        <v>0</v>
      </c>
      <c r="BS27" s="25">
        <v>0</v>
      </c>
      <c r="BT27" s="26">
        <v>0</v>
      </c>
      <c r="BU27" s="25">
        <v>0</v>
      </c>
      <c r="BV27" s="24">
        <v>0</v>
      </c>
      <c r="BW27" s="25">
        <v>0</v>
      </c>
      <c r="BX27" s="26">
        <v>0</v>
      </c>
      <c r="BY27" s="25">
        <v>0</v>
      </c>
      <c r="BZ27" s="24"/>
      <c r="CA27" s="24">
        <f t="shared" si="26"/>
        <v>5008521.92</v>
      </c>
      <c r="CB27" s="24">
        <f t="shared" si="27"/>
        <v>5008521.92</v>
      </c>
      <c r="CC27" s="25">
        <v>2001</v>
      </c>
      <c r="CD27" s="24">
        <v>937802.06</v>
      </c>
      <c r="CE27" s="25">
        <v>773</v>
      </c>
      <c r="CF27" s="24">
        <v>444043.41</v>
      </c>
      <c r="CG27" s="25">
        <v>3294</v>
      </c>
      <c r="CH27" s="24">
        <v>3626676.45</v>
      </c>
      <c r="CI27" s="25">
        <v>0</v>
      </c>
      <c r="CJ27" s="24">
        <v>0</v>
      </c>
      <c r="CK27" s="25">
        <v>0</v>
      </c>
      <c r="CL27" s="26">
        <v>0</v>
      </c>
      <c r="CM27" s="25">
        <v>0</v>
      </c>
      <c r="CN27" s="24">
        <v>0</v>
      </c>
      <c r="CO27" s="25">
        <v>0</v>
      </c>
      <c r="CP27" s="26">
        <v>0</v>
      </c>
      <c r="CQ27" s="25">
        <v>0</v>
      </c>
      <c r="CR27" s="24"/>
    </row>
    <row r="28" spans="1:96" ht="15" customHeight="1" x14ac:dyDescent="0.25">
      <c r="A28" s="6" t="s">
        <v>188</v>
      </c>
      <c r="B28" s="8" t="s">
        <v>189</v>
      </c>
      <c r="C28" s="28">
        <v>330296</v>
      </c>
      <c r="D28" s="29" t="s">
        <v>124</v>
      </c>
      <c r="E28" s="29" t="s">
        <v>123</v>
      </c>
      <c r="F28" s="31" t="s">
        <v>125</v>
      </c>
      <c r="G28" s="24">
        <f t="shared" si="17"/>
        <v>28739556.550000001</v>
      </c>
      <c r="H28" s="24">
        <f t="shared" si="18"/>
        <v>28739556.550000001</v>
      </c>
      <c r="I28" s="25">
        <f t="shared" si="19"/>
        <v>12201</v>
      </c>
      <c r="J28" s="24">
        <f t="shared" si="19"/>
        <v>5717674.1900000004</v>
      </c>
      <c r="K28" s="25">
        <f t="shared" si="19"/>
        <v>3170</v>
      </c>
      <c r="L28" s="24">
        <f t="shared" si="19"/>
        <v>1819958.8</v>
      </c>
      <c r="M28" s="25">
        <f t="shared" si="19"/>
        <v>19252</v>
      </c>
      <c r="N28" s="24">
        <f t="shared" si="19"/>
        <v>21201923.559999999</v>
      </c>
      <c r="O28" s="25">
        <f t="shared" si="19"/>
        <v>0</v>
      </c>
      <c r="P28" s="24">
        <f t="shared" si="19"/>
        <v>0</v>
      </c>
      <c r="Q28" s="25">
        <f t="shared" si="19"/>
        <v>0</v>
      </c>
      <c r="R28" s="24">
        <f t="shared" si="19"/>
        <v>0</v>
      </c>
      <c r="S28" s="25">
        <f t="shared" si="19"/>
        <v>0</v>
      </c>
      <c r="T28" s="24">
        <f t="shared" si="19"/>
        <v>0</v>
      </c>
      <c r="U28" s="25">
        <f t="shared" si="19"/>
        <v>0</v>
      </c>
      <c r="V28" s="24">
        <f t="shared" si="19"/>
        <v>0</v>
      </c>
      <c r="W28" s="25">
        <f t="shared" si="19"/>
        <v>0</v>
      </c>
      <c r="X28" s="24">
        <f t="shared" si="19"/>
        <v>0</v>
      </c>
      <c r="Y28" s="24">
        <f t="shared" si="20"/>
        <v>8621866.9700000007</v>
      </c>
      <c r="Z28" s="24">
        <f t="shared" si="21"/>
        <v>8621866.9700000007</v>
      </c>
      <c r="AA28" s="25">
        <v>3660</v>
      </c>
      <c r="AB28" s="24">
        <v>1715302.26</v>
      </c>
      <c r="AC28" s="25">
        <v>951</v>
      </c>
      <c r="AD28" s="24">
        <v>545987.64</v>
      </c>
      <c r="AE28" s="25">
        <v>5776</v>
      </c>
      <c r="AF28" s="24">
        <v>6360577.0700000003</v>
      </c>
      <c r="AG28" s="25">
        <v>0</v>
      </c>
      <c r="AH28" s="24">
        <v>0</v>
      </c>
      <c r="AI28" s="25">
        <v>0</v>
      </c>
      <c r="AJ28" s="26">
        <v>0</v>
      </c>
      <c r="AK28" s="25">
        <v>0</v>
      </c>
      <c r="AL28" s="24">
        <v>0</v>
      </c>
      <c r="AM28" s="25">
        <v>0</v>
      </c>
      <c r="AN28" s="26">
        <v>0</v>
      </c>
      <c r="AO28" s="25">
        <v>0</v>
      </c>
      <c r="AP28" s="24"/>
      <c r="AQ28" s="24">
        <f t="shared" si="22"/>
        <v>5747911.3099999996</v>
      </c>
      <c r="AR28" s="24">
        <f t="shared" si="23"/>
        <v>5747911.3099999996</v>
      </c>
      <c r="AS28" s="25">
        <v>2440</v>
      </c>
      <c r="AT28" s="24">
        <v>1143534.8400000001</v>
      </c>
      <c r="AU28" s="25">
        <v>634</v>
      </c>
      <c r="AV28" s="24">
        <v>363991.76</v>
      </c>
      <c r="AW28" s="25">
        <v>3850</v>
      </c>
      <c r="AX28" s="24">
        <v>4240384.71</v>
      </c>
      <c r="AY28" s="25">
        <v>0</v>
      </c>
      <c r="AZ28" s="24">
        <v>0</v>
      </c>
      <c r="BA28" s="25">
        <v>0</v>
      </c>
      <c r="BB28" s="26">
        <v>0</v>
      </c>
      <c r="BC28" s="25">
        <v>0</v>
      </c>
      <c r="BD28" s="24">
        <v>0</v>
      </c>
      <c r="BE28" s="25">
        <v>0</v>
      </c>
      <c r="BF28" s="26">
        <v>0</v>
      </c>
      <c r="BG28" s="25">
        <v>0</v>
      </c>
      <c r="BH28" s="24"/>
      <c r="BI28" s="24">
        <f t="shared" si="24"/>
        <v>5747911.3099999996</v>
      </c>
      <c r="BJ28" s="24">
        <f t="shared" si="25"/>
        <v>5747911.3099999996</v>
      </c>
      <c r="BK28" s="25">
        <v>2440</v>
      </c>
      <c r="BL28" s="24">
        <v>1143534.8400000001</v>
      </c>
      <c r="BM28" s="25">
        <v>634</v>
      </c>
      <c r="BN28" s="24">
        <v>363991.76</v>
      </c>
      <c r="BO28" s="25">
        <v>3850</v>
      </c>
      <c r="BP28" s="24">
        <v>4240384.71</v>
      </c>
      <c r="BQ28" s="25">
        <v>0</v>
      </c>
      <c r="BR28" s="24">
        <v>0</v>
      </c>
      <c r="BS28" s="25">
        <v>0</v>
      </c>
      <c r="BT28" s="26">
        <v>0</v>
      </c>
      <c r="BU28" s="25">
        <v>0</v>
      </c>
      <c r="BV28" s="24">
        <v>0</v>
      </c>
      <c r="BW28" s="25">
        <v>0</v>
      </c>
      <c r="BX28" s="26">
        <v>0</v>
      </c>
      <c r="BY28" s="25">
        <v>0</v>
      </c>
      <c r="BZ28" s="24"/>
      <c r="CA28" s="24">
        <f t="shared" si="26"/>
        <v>8621866.9600000009</v>
      </c>
      <c r="CB28" s="24">
        <f t="shared" si="27"/>
        <v>8621866.9600000009</v>
      </c>
      <c r="CC28" s="25">
        <v>3661</v>
      </c>
      <c r="CD28" s="24">
        <v>1715302.25</v>
      </c>
      <c r="CE28" s="25">
        <v>951</v>
      </c>
      <c r="CF28" s="24">
        <v>545987.64</v>
      </c>
      <c r="CG28" s="25">
        <v>5776</v>
      </c>
      <c r="CH28" s="24">
        <v>6360577.0700000003</v>
      </c>
      <c r="CI28" s="25">
        <v>0</v>
      </c>
      <c r="CJ28" s="24">
        <v>0</v>
      </c>
      <c r="CK28" s="25">
        <v>0</v>
      </c>
      <c r="CL28" s="26">
        <v>0</v>
      </c>
      <c r="CM28" s="25">
        <v>0</v>
      </c>
      <c r="CN28" s="24">
        <v>0</v>
      </c>
      <c r="CO28" s="25">
        <v>0</v>
      </c>
      <c r="CP28" s="26">
        <v>0</v>
      </c>
      <c r="CQ28" s="25">
        <v>0</v>
      </c>
      <c r="CR28" s="24"/>
    </row>
    <row r="29" spans="1:96" ht="15" customHeight="1" x14ac:dyDescent="0.25">
      <c r="A29" s="6" t="s">
        <v>190</v>
      </c>
      <c r="B29" s="8" t="s">
        <v>191</v>
      </c>
      <c r="C29" s="28">
        <v>330100</v>
      </c>
      <c r="D29" s="29" t="s">
        <v>124</v>
      </c>
      <c r="E29" s="29" t="s">
        <v>123</v>
      </c>
      <c r="F29" s="31" t="s">
        <v>125</v>
      </c>
      <c r="G29" s="24">
        <f t="shared" si="17"/>
        <v>17373055.48</v>
      </c>
      <c r="H29" s="24">
        <f t="shared" si="18"/>
        <v>17373055.48</v>
      </c>
      <c r="I29" s="25">
        <f t="shared" si="19"/>
        <v>6728</v>
      </c>
      <c r="J29" s="24">
        <f t="shared" si="19"/>
        <v>3153209.09</v>
      </c>
      <c r="K29" s="25">
        <f t="shared" si="19"/>
        <v>1648</v>
      </c>
      <c r="L29" s="24">
        <f t="shared" si="19"/>
        <v>946316.05</v>
      </c>
      <c r="M29" s="25">
        <f t="shared" si="19"/>
        <v>12053</v>
      </c>
      <c r="N29" s="24">
        <f t="shared" si="19"/>
        <v>13273530.34</v>
      </c>
      <c r="O29" s="25">
        <f t="shared" si="19"/>
        <v>0</v>
      </c>
      <c r="P29" s="24">
        <f t="shared" si="19"/>
        <v>0</v>
      </c>
      <c r="Q29" s="25">
        <f t="shared" si="19"/>
        <v>0</v>
      </c>
      <c r="R29" s="24">
        <f t="shared" si="19"/>
        <v>0</v>
      </c>
      <c r="S29" s="25">
        <f t="shared" si="19"/>
        <v>0</v>
      </c>
      <c r="T29" s="24">
        <f t="shared" si="19"/>
        <v>0</v>
      </c>
      <c r="U29" s="25">
        <f t="shared" si="19"/>
        <v>0</v>
      </c>
      <c r="V29" s="24">
        <f t="shared" si="19"/>
        <v>0</v>
      </c>
      <c r="W29" s="25">
        <f t="shared" si="19"/>
        <v>0</v>
      </c>
      <c r="X29" s="24">
        <f t="shared" si="19"/>
        <v>0</v>
      </c>
      <c r="Y29" s="24">
        <f t="shared" si="20"/>
        <v>5211916.6500000004</v>
      </c>
      <c r="Z29" s="24">
        <f t="shared" si="21"/>
        <v>5211916.6500000004</v>
      </c>
      <c r="AA29" s="25">
        <v>2018</v>
      </c>
      <c r="AB29" s="24">
        <v>945962.73</v>
      </c>
      <c r="AC29" s="25">
        <v>494</v>
      </c>
      <c r="AD29" s="24">
        <v>283894.82</v>
      </c>
      <c r="AE29" s="25">
        <v>3616</v>
      </c>
      <c r="AF29" s="24">
        <v>3982059.1</v>
      </c>
      <c r="AG29" s="25">
        <v>0</v>
      </c>
      <c r="AH29" s="24">
        <v>0</v>
      </c>
      <c r="AI29" s="25">
        <v>0</v>
      </c>
      <c r="AJ29" s="26">
        <v>0</v>
      </c>
      <c r="AK29" s="25">
        <v>0</v>
      </c>
      <c r="AL29" s="24">
        <v>0</v>
      </c>
      <c r="AM29" s="25">
        <v>0</v>
      </c>
      <c r="AN29" s="26">
        <v>0</v>
      </c>
      <c r="AO29" s="25">
        <v>0</v>
      </c>
      <c r="AP29" s="24"/>
      <c r="AQ29" s="24">
        <f t="shared" si="22"/>
        <v>3474611.1</v>
      </c>
      <c r="AR29" s="24">
        <f t="shared" si="23"/>
        <v>3474611.1</v>
      </c>
      <c r="AS29" s="25">
        <v>1346</v>
      </c>
      <c r="AT29" s="24">
        <v>630641.81999999995</v>
      </c>
      <c r="AU29" s="25">
        <v>330</v>
      </c>
      <c r="AV29" s="24">
        <v>189263.21</v>
      </c>
      <c r="AW29" s="25">
        <v>2411</v>
      </c>
      <c r="AX29" s="24">
        <v>2654706.0699999998</v>
      </c>
      <c r="AY29" s="25">
        <v>0</v>
      </c>
      <c r="AZ29" s="24">
        <v>0</v>
      </c>
      <c r="BA29" s="25">
        <v>0</v>
      </c>
      <c r="BB29" s="26">
        <v>0</v>
      </c>
      <c r="BC29" s="25">
        <v>0</v>
      </c>
      <c r="BD29" s="24">
        <v>0</v>
      </c>
      <c r="BE29" s="25">
        <v>0</v>
      </c>
      <c r="BF29" s="26">
        <v>0</v>
      </c>
      <c r="BG29" s="25">
        <v>0</v>
      </c>
      <c r="BH29" s="24"/>
      <c r="BI29" s="24">
        <f t="shared" si="24"/>
        <v>3474611.1</v>
      </c>
      <c r="BJ29" s="24">
        <f t="shared" si="25"/>
        <v>3474611.1</v>
      </c>
      <c r="BK29" s="25">
        <v>1346</v>
      </c>
      <c r="BL29" s="24">
        <v>630641.81999999995</v>
      </c>
      <c r="BM29" s="25">
        <v>330</v>
      </c>
      <c r="BN29" s="24">
        <v>189263.21</v>
      </c>
      <c r="BO29" s="25">
        <v>2411</v>
      </c>
      <c r="BP29" s="24">
        <v>2654706.0699999998</v>
      </c>
      <c r="BQ29" s="25">
        <v>0</v>
      </c>
      <c r="BR29" s="24">
        <v>0</v>
      </c>
      <c r="BS29" s="25">
        <v>0</v>
      </c>
      <c r="BT29" s="26">
        <v>0</v>
      </c>
      <c r="BU29" s="25">
        <v>0</v>
      </c>
      <c r="BV29" s="24">
        <v>0</v>
      </c>
      <c r="BW29" s="25">
        <v>0</v>
      </c>
      <c r="BX29" s="26">
        <v>0</v>
      </c>
      <c r="BY29" s="25">
        <v>0</v>
      </c>
      <c r="BZ29" s="24"/>
      <c r="CA29" s="24">
        <f t="shared" si="26"/>
        <v>5211916.63</v>
      </c>
      <c r="CB29" s="24">
        <f t="shared" si="27"/>
        <v>5211916.63</v>
      </c>
      <c r="CC29" s="25">
        <v>2018</v>
      </c>
      <c r="CD29" s="24">
        <v>945962.72</v>
      </c>
      <c r="CE29" s="25">
        <v>494</v>
      </c>
      <c r="CF29" s="24">
        <v>283894.81</v>
      </c>
      <c r="CG29" s="25">
        <v>3615</v>
      </c>
      <c r="CH29" s="24">
        <v>3982059.1</v>
      </c>
      <c r="CI29" s="25">
        <v>0</v>
      </c>
      <c r="CJ29" s="24">
        <v>0</v>
      </c>
      <c r="CK29" s="25">
        <v>0</v>
      </c>
      <c r="CL29" s="26">
        <v>0</v>
      </c>
      <c r="CM29" s="25">
        <v>0</v>
      </c>
      <c r="CN29" s="24">
        <v>0</v>
      </c>
      <c r="CO29" s="25">
        <v>0</v>
      </c>
      <c r="CP29" s="26">
        <v>0</v>
      </c>
      <c r="CQ29" s="25">
        <v>0</v>
      </c>
      <c r="CR29" s="24"/>
    </row>
    <row r="30" spans="1:96" ht="15" customHeight="1" x14ac:dyDescent="0.25">
      <c r="A30" s="6" t="s">
        <v>192</v>
      </c>
      <c r="B30" s="8" t="s">
        <v>193</v>
      </c>
      <c r="C30" s="28">
        <v>330102</v>
      </c>
      <c r="D30" s="29" t="s">
        <v>124</v>
      </c>
      <c r="E30" s="29" t="s">
        <v>123</v>
      </c>
      <c r="F30" s="31" t="s">
        <v>125</v>
      </c>
      <c r="G30" s="24">
        <f t="shared" si="17"/>
        <v>99481324.129999995</v>
      </c>
      <c r="H30" s="24">
        <f t="shared" si="18"/>
        <v>87452722.670000002</v>
      </c>
      <c r="I30" s="25">
        <f t="shared" si="19"/>
        <v>60303</v>
      </c>
      <c r="J30" s="24">
        <f t="shared" si="19"/>
        <v>34674645.670000002</v>
      </c>
      <c r="K30" s="25">
        <f t="shared" si="19"/>
        <v>28777</v>
      </c>
      <c r="L30" s="24">
        <f t="shared" si="19"/>
        <v>15641843.949999999</v>
      </c>
      <c r="M30" s="25">
        <f t="shared" si="19"/>
        <v>68153</v>
      </c>
      <c r="N30" s="24">
        <f t="shared" si="19"/>
        <v>37136233.049999997</v>
      </c>
      <c r="O30" s="25">
        <f t="shared" si="19"/>
        <v>1348</v>
      </c>
      <c r="P30" s="24">
        <f t="shared" si="19"/>
        <v>12028601.460000001</v>
      </c>
      <c r="Q30" s="25">
        <f t="shared" si="19"/>
        <v>0</v>
      </c>
      <c r="R30" s="24">
        <f t="shared" si="19"/>
        <v>0</v>
      </c>
      <c r="S30" s="25">
        <f t="shared" si="19"/>
        <v>0</v>
      </c>
      <c r="T30" s="24">
        <f t="shared" si="19"/>
        <v>0</v>
      </c>
      <c r="U30" s="25">
        <f t="shared" si="19"/>
        <v>0</v>
      </c>
      <c r="V30" s="24">
        <f t="shared" si="19"/>
        <v>0</v>
      </c>
      <c r="W30" s="25">
        <f t="shared" si="19"/>
        <v>0</v>
      </c>
      <c r="X30" s="24">
        <f t="shared" si="19"/>
        <v>0</v>
      </c>
      <c r="Y30" s="24">
        <f t="shared" si="20"/>
        <v>26480414.91</v>
      </c>
      <c r="Z30" s="24">
        <f t="shared" si="21"/>
        <v>22871834.469999999</v>
      </c>
      <c r="AA30" s="25">
        <v>18091</v>
      </c>
      <c r="AB30" s="24">
        <v>8686762.7100000009</v>
      </c>
      <c r="AC30" s="25">
        <v>8633</v>
      </c>
      <c r="AD30" s="24">
        <v>4692553.1900000004</v>
      </c>
      <c r="AE30" s="25">
        <v>20446</v>
      </c>
      <c r="AF30" s="24">
        <v>9492518.5700000003</v>
      </c>
      <c r="AG30" s="25">
        <v>404</v>
      </c>
      <c r="AH30" s="24">
        <v>3608580.44</v>
      </c>
      <c r="AI30" s="25">
        <v>0</v>
      </c>
      <c r="AJ30" s="26">
        <v>0</v>
      </c>
      <c r="AK30" s="25">
        <v>0</v>
      </c>
      <c r="AL30" s="24">
        <v>0</v>
      </c>
      <c r="AM30" s="25">
        <v>0</v>
      </c>
      <c r="AN30" s="26">
        <v>0</v>
      </c>
      <c r="AO30" s="25">
        <v>0</v>
      </c>
      <c r="AP30" s="24"/>
      <c r="AQ30" s="24">
        <f t="shared" si="22"/>
        <v>23260247.170000002</v>
      </c>
      <c r="AR30" s="24">
        <f t="shared" si="23"/>
        <v>20854526.879999999</v>
      </c>
      <c r="AS30" s="25">
        <v>12061</v>
      </c>
      <c r="AT30" s="24">
        <v>8650560.1300000008</v>
      </c>
      <c r="AU30" s="25">
        <v>5755</v>
      </c>
      <c r="AV30" s="24">
        <v>3128368.79</v>
      </c>
      <c r="AW30" s="25">
        <v>13631</v>
      </c>
      <c r="AX30" s="24">
        <v>9075597.9600000009</v>
      </c>
      <c r="AY30" s="25">
        <v>270</v>
      </c>
      <c r="AZ30" s="24">
        <v>2405720.29</v>
      </c>
      <c r="BA30" s="25">
        <v>0</v>
      </c>
      <c r="BB30" s="26">
        <v>0</v>
      </c>
      <c r="BC30" s="25">
        <v>0</v>
      </c>
      <c r="BD30" s="24">
        <v>0</v>
      </c>
      <c r="BE30" s="25">
        <v>0</v>
      </c>
      <c r="BF30" s="26">
        <v>0</v>
      </c>
      <c r="BG30" s="25">
        <v>0</v>
      </c>
      <c r="BH30" s="24"/>
      <c r="BI30" s="24">
        <f t="shared" si="24"/>
        <v>23260247.170000002</v>
      </c>
      <c r="BJ30" s="24">
        <f t="shared" si="25"/>
        <v>20854526.879999999</v>
      </c>
      <c r="BK30" s="25">
        <v>12061</v>
      </c>
      <c r="BL30" s="24">
        <v>8650560.1300000008</v>
      </c>
      <c r="BM30" s="25">
        <v>5755</v>
      </c>
      <c r="BN30" s="24">
        <v>3128368.79</v>
      </c>
      <c r="BO30" s="25">
        <v>13631</v>
      </c>
      <c r="BP30" s="24">
        <v>9075597.9600000009</v>
      </c>
      <c r="BQ30" s="25">
        <v>270</v>
      </c>
      <c r="BR30" s="24">
        <v>2405720.29</v>
      </c>
      <c r="BS30" s="25">
        <v>0</v>
      </c>
      <c r="BT30" s="26">
        <v>0</v>
      </c>
      <c r="BU30" s="25">
        <v>0</v>
      </c>
      <c r="BV30" s="24">
        <v>0</v>
      </c>
      <c r="BW30" s="25">
        <v>0</v>
      </c>
      <c r="BX30" s="26">
        <v>0</v>
      </c>
      <c r="BY30" s="25">
        <v>0</v>
      </c>
      <c r="BZ30" s="24"/>
      <c r="CA30" s="24">
        <f t="shared" si="26"/>
        <v>26480414.879999999</v>
      </c>
      <c r="CB30" s="24">
        <f t="shared" si="27"/>
        <v>22871834.440000001</v>
      </c>
      <c r="CC30" s="25">
        <v>18090</v>
      </c>
      <c r="CD30" s="24">
        <v>8686762.6999999993</v>
      </c>
      <c r="CE30" s="25">
        <v>8634</v>
      </c>
      <c r="CF30" s="24">
        <v>4692553.18</v>
      </c>
      <c r="CG30" s="25">
        <v>20445</v>
      </c>
      <c r="CH30" s="24">
        <v>9492518.5600000005</v>
      </c>
      <c r="CI30" s="25">
        <v>404</v>
      </c>
      <c r="CJ30" s="24">
        <v>3608580.44</v>
      </c>
      <c r="CK30" s="25">
        <v>0</v>
      </c>
      <c r="CL30" s="26">
        <v>0</v>
      </c>
      <c r="CM30" s="25">
        <v>0</v>
      </c>
      <c r="CN30" s="24">
        <v>0</v>
      </c>
      <c r="CO30" s="25">
        <v>0</v>
      </c>
      <c r="CP30" s="26">
        <v>0</v>
      </c>
      <c r="CQ30" s="25">
        <v>0</v>
      </c>
      <c r="CR30" s="24"/>
    </row>
    <row r="31" spans="1:96" ht="15" customHeight="1" x14ac:dyDescent="0.25">
      <c r="A31" s="6" t="s">
        <v>194</v>
      </c>
      <c r="B31" s="8" t="s">
        <v>195</v>
      </c>
      <c r="C31" s="28">
        <v>330096</v>
      </c>
      <c r="D31" s="29" t="s">
        <v>124</v>
      </c>
      <c r="E31" s="29" t="s">
        <v>123</v>
      </c>
      <c r="F31" s="31" t="s">
        <v>125</v>
      </c>
      <c r="G31" s="24">
        <f t="shared" si="17"/>
        <v>61810302.149999999</v>
      </c>
      <c r="H31" s="24">
        <f t="shared" si="18"/>
        <v>56902889.670000002</v>
      </c>
      <c r="I31" s="25">
        <f t="shared" si="19"/>
        <v>29692</v>
      </c>
      <c r="J31" s="24">
        <f t="shared" ref="J31:X31" si="28">AB31+AT31+BL31+CD31</f>
        <v>19420627.039999999</v>
      </c>
      <c r="K31" s="25">
        <f t="shared" si="28"/>
        <v>11358</v>
      </c>
      <c r="L31" s="24">
        <f t="shared" si="28"/>
        <v>6580712.7300000004</v>
      </c>
      <c r="M31" s="25">
        <f t="shared" si="28"/>
        <v>40223</v>
      </c>
      <c r="N31" s="24">
        <f t="shared" si="28"/>
        <v>30901549.899999999</v>
      </c>
      <c r="O31" s="25">
        <f t="shared" si="28"/>
        <v>506</v>
      </c>
      <c r="P31" s="24">
        <f t="shared" si="28"/>
        <v>4907412.4800000004</v>
      </c>
      <c r="Q31" s="25">
        <f t="shared" si="28"/>
        <v>0</v>
      </c>
      <c r="R31" s="24">
        <f t="shared" si="28"/>
        <v>0</v>
      </c>
      <c r="S31" s="25">
        <f t="shared" si="28"/>
        <v>0</v>
      </c>
      <c r="T31" s="24">
        <f t="shared" si="28"/>
        <v>0</v>
      </c>
      <c r="U31" s="25">
        <f t="shared" si="28"/>
        <v>0</v>
      </c>
      <c r="V31" s="24">
        <f t="shared" si="28"/>
        <v>0</v>
      </c>
      <c r="W31" s="25">
        <f t="shared" si="28"/>
        <v>0</v>
      </c>
      <c r="X31" s="24">
        <f t="shared" si="28"/>
        <v>0</v>
      </c>
      <c r="Y31" s="24">
        <f t="shared" si="20"/>
        <v>16745688</v>
      </c>
      <c r="Z31" s="24">
        <f t="shared" si="21"/>
        <v>15310984.26</v>
      </c>
      <c r="AA31" s="25">
        <v>8908</v>
      </c>
      <c r="AB31" s="24">
        <v>4887300.46</v>
      </c>
      <c r="AC31" s="25">
        <v>3407</v>
      </c>
      <c r="AD31" s="24">
        <v>1974213.82</v>
      </c>
      <c r="AE31" s="25">
        <v>12067</v>
      </c>
      <c r="AF31" s="24">
        <v>8449469.9800000004</v>
      </c>
      <c r="AG31" s="25">
        <f>154-7</f>
        <v>147</v>
      </c>
      <c r="AH31" s="24">
        <f>1488303.74-53600</f>
        <v>1434703.74</v>
      </c>
      <c r="AI31" s="25">
        <v>0</v>
      </c>
      <c r="AJ31" s="26">
        <v>0</v>
      </c>
      <c r="AK31" s="25">
        <v>0</v>
      </c>
      <c r="AL31" s="24">
        <v>0</v>
      </c>
      <c r="AM31" s="25">
        <v>0</v>
      </c>
      <c r="AN31" s="26">
        <v>0</v>
      </c>
      <c r="AO31" s="25">
        <v>0</v>
      </c>
      <c r="AP31" s="24"/>
      <c r="AQ31" s="24">
        <f t="shared" si="22"/>
        <v>14132663.08</v>
      </c>
      <c r="AR31" s="24">
        <f t="shared" si="23"/>
        <v>13140460.58</v>
      </c>
      <c r="AS31" s="25">
        <v>5938</v>
      </c>
      <c r="AT31" s="24">
        <v>4823013.0599999996</v>
      </c>
      <c r="AU31" s="25">
        <v>2272</v>
      </c>
      <c r="AV31" s="24">
        <v>1316142.55</v>
      </c>
      <c r="AW31" s="25">
        <v>8045</v>
      </c>
      <c r="AX31" s="24">
        <v>7001304.9699999997</v>
      </c>
      <c r="AY31" s="25">
        <v>103</v>
      </c>
      <c r="AZ31" s="24">
        <v>992202.5</v>
      </c>
      <c r="BA31" s="25">
        <v>0</v>
      </c>
      <c r="BB31" s="26">
        <v>0</v>
      </c>
      <c r="BC31" s="25">
        <v>0</v>
      </c>
      <c r="BD31" s="24">
        <v>0</v>
      </c>
      <c r="BE31" s="25">
        <v>0</v>
      </c>
      <c r="BF31" s="26">
        <v>0</v>
      </c>
      <c r="BG31" s="25">
        <v>0</v>
      </c>
      <c r="BH31" s="24"/>
      <c r="BI31" s="24">
        <f t="shared" si="24"/>
        <v>14132663.08</v>
      </c>
      <c r="BJ31" s="24">
        <f t="shared" si="25"/>
        <v>13140460.58</v>
      </c>
      <c r="BK31" s="25">
        <v>5938</v>
      </c>
      <c r="BL31" s="24">
        <v>4823013.0599999996</v>
      </c>
      <c r="BM31" s="25">
        <v>2272</v>
      </c>
      <c r="BN31" s="24">
        <v>1316142.55</v>
      </c>
      <c r="BO31" s="25">
        <v>8045</v>
      </c>
      <c r="BP31" s="24">
        <v>7001304.9699999997</v>
      </c>
      <c r="BQ31" s="25">
        <v>103</v>
      </c>
      <c r="BR31" s="24">
        <v>992202.5</v>
      </c>
      <c r="BS31" s="25">
        <v>0</v>
      </c>
      <c r="BT31" s="26">
        <v>0</v>
      </c>
      <c r="BU31" s="25">
        <v>0</v>
      </c>
      <c r="BV31" s="24">
        <v>0</v>
      </c>
      <c r="BW31" s="25">
        <v>0</v>
      </c>
      <c r="BX31" s="26">
        <v>0</v>
      </c>
      <c r="BY31" s="25">
        <v>0</v>
      </c>
      <c r="BZ31" s="24"/>
      <c r="CA31" s="24">
        <f t="shared" si="26"/>
        <v>16799287.989999998</v>
      </c>
      <c r="CB31" s="24">
        <f t="shared" si="27"/>
        <v>15310984.25</v>
      </c>
      <c r="CC31" s="25">
        <v>8908</v>
      </c>
      <c r="CD31" s="24">
        <v>4887300.46</v>
      </c>
      <c r="CE31" s="25">
        <v>3407</v>
      </c>
      <c r="CF31" s="24">
        <v>1974213.81</v>
      </c>
      <c r="CG31" s="25">
        <v>12066</v>
      </c>
      <c r="CH31" s="24">
        <v>8449469.9800000004</v>
      </c>
      <c r="CI31" s="25">
        <v>153</v>
      </c>
      <c r="CJ31" s="24">
        <v>1488303.74</v>
      </c>
      <c r="CK31" s="25">
        <v>0</v>
      </c>
      <c r="CL31" s="26">
        <v>0</v>
      </c>
      <c r="CM31" s="25">
        <v>0</v>
      </c>
      <c r="CN31" s="24">
        <v>0</v>
      </c>
      <c r="CO31" s="25">
        <v>0</v>
      </c>
      <c r="CP31" s="26">
        <v>0</v>
      </c>
      <c r="CQ31" s="25">
        <v>0</v>
      </c>
      <c r="CR31" s="24"/>
    </row>
    <row r="32" spans="1:96" ht="15" customHeight="1" x14ac:dyDescent="0.25">
      <c r="A32" s="6" t="s">
        <v>196</v>
      </c>
      <c r="B32" s="8" t="s">
        <v>197</v>
      </c>
      <c r="C32" s="28">
        <v>330283</v>
      </c>
      <c r="D32" s="29" t="s">
        <v>124</v>
      </c>
      <c r="E32" s="29" t="s">
        <v>123</v>
      </c>
      <c r="F32" s="31" t="s">
        <v>125</v>
      </c>
      <c r="G32" s="24">
        <f t="shared" si="17"/>
        <v>104120289.2</v>
      </c>
      <c r="H32" s="24">
        <f t="shared" si="18"/>
        <v>97587019.870000005</v>
      </c>
      <c r="I32" s="25">
        <f t="shared" si="19"/>
        <v>106190</v>
      </c>
      <c r="J32" s="24">
        <f t="shared" si="19"/>
        <v>46358822.020000003</v>
      </c>
      <c r="K32" s="25">
        <f t="shared" si="19"/>
        <v>13183</v>
      </c>
      <c r="L32" s="24">
        <f t="shared" si="19"/>
        <v>7253850.4400000004</v>
      </c>
      <c r="M32" s="25">
        <f t="shared" si="19"/>
        <v>40085</v>
      </c>
      <c r="N32" s="24">
        <f t="shared" si="19"/>
        <v>43974347.409999996</v>
      </c>
      <c r="O32" s="25">
        <f t="shared" si="19"/>
        <v>614</v>
      </c>
      <c r="P32" s="24">
        <f t="shared" si="19"/>
        <v>6533269.3300000001</v>
      </c>
      <c r="Q32" s="25">
        <f t="shared" si="19"/>
        <v>0</v>
      </c>
      <c r="R32" s="24">
        <f t="shared" si="19"/>
        <v>0</v>
      </c>
      <c r="S32" s="25">
        <f t="shared" si="19"/>
        <v>0</v>
      </c>
      <c r="T32" s="24">
        <f t="shared" si="19"/>
        <v>0</v>
      </c>
      <c r="U32" s="25">
        <f t="shared" si="19"/>
        <v>0</v>
      </c>
      <c r="V32" s="24">
        <f t="shared" si="19"/>
        <v>0</v>
      </c>
      <c r="W32" s="25">
        <f t="shared" si="19"/>
        <v>0</v>
      </c>
      <c r="X32" s="24">
        <f t="shared" si="19"/>
        <v>0</v>
      </c>
      <c r="Y32" s="24">
        <f t="shared" si="20"/>
        <v>26971373.280000001</v>
      </c>
      <c r="Z32" s="24">
        <f t="shared" si="21"/>
        <v>25011392.48</v>
      </c>
      <c r="AA32" s="25">
        <v>31857</v>
      </c>
      <c r="AB32" s="24">
        <v>11732642.73</v>
      </c>
      <c r="AC32" s="25">
        <v>3955</v>
      </c>
      <c r="AD32" s="24">
        <v>2176155.13</v>
      </c>
      <c r="AE32" s="25">
        <v>12026</v>
      </c>
      <c r="AF32" s="24">
        <v>11102594.619999999</v>
      </c>
      <c r="AG32" s="25">
        <v>184</v>
      </c>
      <c r="AH32" s="24">
        <v>1959980.8</v>
      </c>
      <c r="AI32" s="25">
        <v>0</v>
      </c>
      <c r="AJ32" s="26">
        <v>0</v>
      </c>
      <c r="AK32" s="25">
        <v>0</v>
      </c>
      <c r="AL32" s="24">
        <v>0</v>
      </c>
      <c r="AM32" s="25">
        <v>0</v>
      </c>
      <c r="AN32" s="26">
        <v>0</v>
      </c>
      <c r="AO32" s="25">
        <v>0</v>
      </c>
      <c r="AP32" s="24"/>
      <c r="AQ32" s="24">
        <f t="shared" si="22"/>
        <v>25088771.329999998</v>
      </c>
      <c r="AR32" s="24">
        <f t="shared" si="23"/>
        <v>23782117.460000001</v>
      </c>
      <c r="AS32" s="25">
        <v>21238</v>
      </c>
      <c r="AT32" s="24">
        <v>11446768.279999999</v>
      </c>
      <c r="AU32" s="25">
        <v>2637</v>
      </c>
      <c r="AV32" s="24">
        <v>1450770.09</v>
      </c>
      <c r="AW32" s="25">
        <v>8017</v>
      </c>
      <c r="AX32" s="24">
        <v>10884579.09</v>
      </c>
      <c r="AY32" s="25">
        <v>123</v>
      </c>
      <c r="AZ32" s="24">
        <v>1306653.8700000001</v>
      </c>
      <c r="BA32" s="25">
        <v>0</v>
      </c>
      <c r="BB32" s="26">
        <v>0</v>
      </c>
      <c r="BC32" s="25">
        <v>0</v>
      </c>
      <c r="BD32" s="24">
        <v>0</v>
      </c>
      <c r="BE32" s="25">
        <v>0</v>
      </c>
      <c r="BF32" s="26">
        <v>0</v>
      </c>
      <c r="BG32" s="25">
        <v>0</v>
      </c>
      <c r="BH32" s="24"/>
      <c r="BI32" s="24">
        <f t="shared" si="24"/>
        <v>25088771.329999998</v>
      </c>
      <c r="BJ32" s="24">
        <f t="shared" si="25"/>
        <v>23782117.460000001</v>
      </c>
      <c r="BK32" s="25">
        <v>21238</v>
      </c>
      <c r="BL32" s="24">
        <v>11446768.279999999</v>
      </c>
      <c r="BM32" s="25">
        <v>2637</v>
      </c>
      <c r="BN32" s="24">
        <v>1450770.09</v>
      </c>
      <c r="BO32" s="25">
        <v>8017</v>
      </c>
      <c r="BP32" s="24">
        <v>10884579.09</v>
      </c>
      <c r="BQ32" s="25">
        <v>123</v>
      </c>
      <c r="BR32" s="24">
        <v>1306653.8700000001</v>
      </c>
      <c r="BS32" s="25">
        <v>0</v>
      </c>
      <c r="BT32" s="26">
        <v>0</v>
      </c>
      <c r="BU32" s="25">
        <v>0</v>
      </c>
      <c r="BV32" s="24">
        <v>0</v>
      </c>
      <c r="BW32" s="25">
        <v>0</v>
      </c>
      <c r="BX32" s="26">
        <v>0</v>
      </c>
      <c r="BY32" s="25">
        <v>0</v>
      </c>
      <c r="BZ32" s="24"/>
      <c r="CA32" s="24">
        <f t="shared" si="26"/>
        <v>26971373.260000002</v>
      </c>
      <c r="CB32" s="24">
        <f t="shared" si="27"/>
        <v>25011392.469999999</v>
      </c>
      <c r="CC32" s="25">
        <v>31857</v>
      </c>
      <c r="CD32" s="24">
        <v>11732642.73</v>
      </c>
      <c r="CE32" s="25">
        <v>3954</v>
      </c>
      <c r="CF32" s="24">
        <v>2176155.13</v>
      </c>
      <c r="CG32" s="25">
        <v>12025</v>
      </c>
      <c r="CH32" s="24">
        <v>11102594.609999999</v>
      </c>
      <c r="CI32" s="25">
        <v>184</v>
      </c>
      <c r="CJ32" s="24">
        <v>1959980.79</v>
      </c>
      <c r="CK32" s="25">
        <v>0</v>
      </c>
      <c r="CL32" s="26">
        <v>0</v>
      </c>
      <c r="CM32" s="25">
        <v>0</v>
      </c>
      <c r="CN32" s="24">
        <v>0</v>
      </c>
      <c r="CO32" s="25">
        <v>0</v>
      </c>
      <c r="CP32" s="26">
        <v>0</v>
      </c>
      <c r="CQ32" s="25">
        <v>0</v>
      </c>
      <c r="CR32" s="24"/>
    </row>
    <row r="33" spans="1:96" ht="15" customHeight="1" x14ac:dyDescent="0.25">
      <c r="A33" s="6" t="s">
        <v>198</v>
      </c>
      <c r="B33" s="8" t="s">
        <v>12</v>
      </c>
      <c r="C33" s="28">
        <v>330039</v>
      </c>
      <c r="D33" s="29" t="s">
        <v>124</v>
      </c>
      <c r="E33" s="29" t="s">
        <v>123</v>
      </c>
      <c r="F33" s="31" t="s">
        <v>125</v>
      </c>
      <c r="G33" s="24">
        <f t="shared" si="17"/>
        <v>35214923.899999999</v>
      </c>
      <c r="H33" s="24">
        <f t="shared" si="18"/>
        <v>35214923.899999999</v>
      </c>
      <c r="I33" s="25">
        <f t="shared" si="19"/>
        <v>14610</v>
      </c>
      <c r="J33" s="24">
        <f t="shared" si="19"/>
        <v>6846844.46</v>
      </c>
      <c r="K33" s="25">
        <f t="shared" si="19"/>
        <v>5000</v>
      </c>
      <c r="L33" s="24">
        <f t="shared" si="19"/>
        <v>2870702.45</v>
      </c>
      <c r="M33" s="25">
        <f t="shared" si="19"/>
        <v>23152</v>
      </c>
      <c r="N33" s="24">
        <f t="shared" si="19"/>
        <v>25497376.989999998</v>
      </c>
      <c r="O33" s="25">
        <f t="shared" si="19"/>
        <v>0</v>
      </c>
      <c r="P33" s="24">
        <f t="shared" si="19"/>
        <v>0</v>
      </c>
      <c r="Q33" s="25">
        <f t="shared" si="19"/>
        <v>0</v>
      </c>
      <c r="R33" s="24">
        <f t="shared" si="19"/>
        <v>0</v>
      </c>
      <c r="S33" s="25">
        <f t="shared" si="19"/>
        <v>0</v>
      </c>
      <c r="T33" s="24">
        <f t="shared" si="19"/>
        <v>0</v>
      </c>
      <c r="U33" s="25">
        <f t="shared" si="19"/>
        <v>0</v>
      </c>
      <c r="V33" s="24">
        <f t="shared" si="19"/>
        <v>0</v>
      </c>
      <c r="W33" s="25">
        <f t="shared" si="19"/>
        <v>0</v>
      </c>
      <c r="X33" s="24">
        <f t="shared" si="19"/>
        <v>0</v>
      </c>
      <c r="Y33" s="24">
        <f t="shared" si="20"/>
        <v>10564477.18</v>
      </c>
      <c r="Z33" s="24">
        <f t="shared" si="21"/>
        <v>10564477.18</v>
      </c>
      <c r="AA33" s="25">
        <v>4383</v>
      </c>
      <c r="AB33" s="24">
        <v>2054053.34</v>
      </c>
      <c r="AC33" s="25">
        <v>1500</v>
      </c>
      <c r="AD33" s="24">
        <v>861210.74</v>
      </c>
      <c r="AE33" s="25">
        <v>6946</v>
      </c>
      <c r="AF33" s="24">
        <v>7649213.0999999996</v>
      </c>
      <c r="AG33" s="25">
        <v>0</v>
      </c>
      <c r="AH33" s="24">
        <v>0</v>
      </c>
      <c r="AI33" s="25">
        <v>0</v>
      </c>
      <c r="AJ33" s="26">
        <v>0</v>
      </c>
      <c r="AK33" s="25">
        <v>0</v>
      </c>
      <c r="AL33" s="24">
        <v>0</v>
      </c>
      <c r="AM33" s="25">
        <v>0</v>
      </c>
      <c r="AN33" s="26">
        <v>0</v>
      </c>
      <c r="AO33" s="25">
        <v>0</v>
      </c>
      <c r="AP33" s="24"/>
      <c r="AQ33" s="24">
        <f t="shared" si="22"/>
        <v>7042984.7800000003</v>
      </c>
      <c r="AR33" s="24">
        <f t="shared" si="23"/>
        <v>7042984.7800000003</v>
      </c>
      <c r="AS33" s="25">
        <v>2922</v>
      </c>
      <c r="AT33" s="24">
        <v>1369368.89</v>
      </c>
      <c r="AU33" s="25">
        <v>1000</v>
      </c>
      <c r="AV33" s="24">
        <v>574140.49</v>
      </c>
      <c r="AW33" s="25">
        <v>4630</v>
      </c>
      <c r="AX33" s="24">
        <v>5099475.4000000004</v>
      </c>
      <c r="AY33" s="25">
        <v>0</v>
      </c>
      <c r="AZ33" s="24">
        <v>0</v>
      </c>
      <c r="BA33" s="25">
        <v>0</v>
      </c>
      <c r="BB33" s="26">
        <v>0</v>
      </c>
      <c r="BC33" s="25">
        <v>0</v>
      </c>
      <c r="BD33" s="24">
        <v>0</v>
      </c>
      <c r="BE33" s="25">
        <v>0</v>
      </c>
      <c r="BF33" s="26">
        <v>0</v>
      </c>
      <c r="BG33" s="25">
        <v>0</v>
      </c>
      <c r="BH33" s="24"/>
      <c r="BI33" s="24">
        <f t="shared" si="24"/>
        <v>7042984.7800000003</v>
      </c>
      <c r="BJ33" s="24">
        <f t="shared" si="25"/>
        <v>7042984.7800000003</v>
      </c>
      <c r="BK33" s="25">
        <v>2922</v>
      </c>
      <c r="BL33" s="24">
        <v>1369368.89</v>
      </c>
      <c r="BM33" s="25">
        <v>1000</v>
      </c>
      <c r="BN33" s="24">
        <v>574140.49</v>
      </c>
      <c r="BO33" s="25">
        <v>4630</v>
      </c>
      <c r="BP33" s="24">
        <v>5099475.4000000004</v>
      </c>
      <c r="BQ33" s="25">
        <v>0</v>
      </c>
      <c r="BR33" s="24">
        <v>0</v>
      </c>
      <c r="BS33" s="25">
        <v>0</v>
      </c>
      <c r="BT33" s="26">
        <v>0</v>
      </c>
      <c r="BU33" s="25">
        <v>0</v>
      </c>
      <c r="BV33" s="24">
        <v>0</v>
      </c>
      <c r="BW33" s="25">
        <v>0</v>
      </c>
      <c r="BX33" s="26">
        <v>0</v>
      </c>
      <c r="BY33" s="25">
        <v>0</v>
      </c>
      <c r="BZ33" s="24"/>
      <c r="CA33" s="24">
        <f t="shared" si="26"/>
        <v>10564477.16</v>
      </c>
      <c r="CB33" s="24">
        <f t="shared" si="27"/>
        <v>10564477.16</v>
      </c>
      <c r="CC33" s="25">
        <v>4383</v>
      </c>
      <c r="CD33" s="24">
        <v>2054053.34</v>
      </c>
      <c r="CE33" s="25">
        <v>1500</v>
      </c>
      <c r="CF33" s="24">
        <v>861210.73</v>
      </c>
      <c r="CG33" s="25">
        <v>6946</v>
      </c>
      <c r="CH33" s="24">
        <v>7649213.0899999999</v>
      </c>
      <c r="CI33" s="25">
        <v>0</v>
      </c>
      <c r="CJ33" s="24">
        <v>0</v>
      </c>
      <c r="CK33" s="25">
        <v>0</v>
      </c>
      <c r="CL33" s="26">
        <v>0</v>
      </c>
      <c r="CM33" s="25">
        <v>0</v>
      </c>
      <c r="CN33" s="24">
        <v>0</v>
      </c>
      <c r="CO33" s="25">
        <v>0</v>
      </c>
      <c r="CP33" s="26">
        <v>0</v>
      </c>
      <c r="CQ33" s="25">
        <v>0</v>
      </c>
      <c r="CR33" s="24"/>
    </row>
    <row r="34" spans="1:96" ht="15" customHeight="1" x14ac:dyDescent="0.25">
      <c r="A34" s="6" t="s">
        <v>199</v>
      </c>
      <c r="B34" s="8" t="s">
        <v>200</v>
      </c>
      <c r="C34" s="28">
        <v>330332</v>
      </c>
      <c r="D34" s="29" t="s">
        <v>124</v>
      </c>
      <c r="E34" s="29" t="s">
        <v>123</v>
      </c>
      <c r="F34" s="31" t="s">
        <v>125</v>
      </c>
      <c r="G34" s="24">
        <f t="shared" si="17"/>
        <v>15688875.5</v>
      </c>
      <c r="H34" s="24">
        <f t="shared" si="18"/>
        <v>12190010.619999999</v>
      </c>
      <c r="I34" s="25">
        <f t="shared" si="19"/>
        <v>5901</v>
      </c>
      <c r="J34" s="24">
        <f t="shared" si="19"/>
        <v>4493725.78</v>
      </c>
      <c r="K34" s="25">
        <f t="shared" si="19"/>
        <v>1984</v>
      </c>
      <c r="L34" s="24">
        <f t="shared" si="19"/>
        <v>1073372.96</v>
      </c>
      <c r="M34" s="25">
        <f t="shared" si="19"/>
        <v>6317</v>
      </c>
      <c r="N34" s="24">
        <f t="shared" si="19"/>
        <v>6622911.8799999999</v>
      </c>
      <c r="O34" s="25">
        <f t="shared" si="19"/>
        <v>378</v>
      </c>
      <c r="P34" s="24">
        <f t="shared" si="19"/>
        <v>3498864.88</v>
      </c>
      <c r="Q34" s="25">
        <f t="shared" si="19"/>
        <v>0</v>
      </c>
      <c r="R34" s="24">
        <f t="shared" si="19"/>
        <v>0</v>
      </c>
      <c r="S34" s="25">
        <f t="shared" si="19"/>
        <v>0</v>
      </c>
      <c r="T34" s="24">
        <f t="shared" si="19"/>
        <v>0</v>
      </c>
      <c r="U34" s="25">
        <f t="shared" si="19"/>
        <v>0</v>
      </c>
      <c r="V34" s="24">
        <f t="shared" si="19"/>
        <v>0</v>
      </c>
      <c r="W34" s="25">
        <f t="shared" si="19"/>
        <v>0</v>
      </c>
      <c r="X34" s="24">
        <f t="shared" si="19"/>
        <v>0</v>
      </c>
      <c r="Y34" s="24">
        <f t="shared" si="20"/>
        <v>4287487.1900000004</v>
      </c>
      <c r="Z34" s="24">
        <f t="shared" si="21"/>
        <v>3237827.73</v>
      </c>
      <c r="AA34" s="25">
        <v>1770</v>
      </c>
      <c r="AB34" s="24">
        <v>1134338.25</v>
      </c>
      <c r="AC34" s="25">
        <v>595</v>
      </c>
      <c r="AD34" s="24">
        <v>322011.89</v>
      </c>
      <c r="AE34" s="25">
        <v>1895</v>
      </c>
      <c r="AF34" s="24">
        <v>1781477.59</v>
      </c>
      <c r="AG34" s="25">
        <v>113</v>
      </c>
      <c r="AH34" s="24">
        <v>1049659.46</v>
      </c>
      <c r="AI34" s="25">
        <v>0</v>
      </c>
      <c r="AJ34" s="26">
        <v>0</v>
      </c>
      <c r="AK34" s="25">
        <v>0</v>
      </c>
      <c r="AL34" s="24">
        <v>0</v>
      </c>
      <c r="AM34" s="25">
        <v>0</v>
      </c>
      <c r="AN34" s="26">
        <v>0</v>
      </c>
      <c r="AO34" s="25">
        <v>0</v>
      </c>
      <c r="AP34" s="24"/>
      <c r="AQ34" s="24">
        <f t="shared" si="22"/>
        <v>3556950.56</v>
      </c>
      <c r="AR34" s="24">
        <f t="shared" si="23"/>
        <v>2857177.58</v>
      </c>
      <c r="AS34" s="25">
        <v>1180</v>
      </c>
      <c r="AT34" s="24">
        <v>1112524.6399999999</v>
      </c>
      <c r="AU34" s="25">
        <v>397</v>
      </c>
      <c r="AV34" s="24">
        <v>214674.59</v>
      </c>
      <c r="AW34" s="25">
        <v>1263</v>
      </c>
      <c r="AX34" s="24">
        <v>1529978.35</v>
      </c>
      <c r="AY34" s="25">
        <v>76</v>
      </c>
      <c r="AZ34" s="24">
        <v>699772.98</v>
      </c>
      <c r="BA34" s="25">
        <v>0</v>
      </c>
      <c r="BB34" s="26">
        <v>0</v>
      </c>
      <c r="BC34" s="25">
        <v>0</v>
      </c>
      <c r="BD34" s="24">
        <v>0</v>
      </c>
      <c r="BE34" s="25">
        <v>0</v>
      </c>
      <c r="BF34" s="26">
        <v>0</v>
      </c>
      <c r="BG34" s="25">
        <v>0</v>
      </c>
      <c r="BH34" s="24"/>
      <c r="BI34" s="24">
        <f t="shared" si="24"/>
        <v>3556950.56</v>
      </c>
      <c r="BJ34" s="24">
        <f t="shared" si="25"/>
        <v>2857177.58</v>
      </c>
      <c r="BK34" s="25">
        <v>1180</v>
      </c>
      <c r="BL34" s="24">
        <v>1112524.6399999999</v>
      </c>
      <c r="BM34" s="25">
        <v>397</v>
      </c>
      <c r="BN34" s="24">
        <v>214674.59</v>
      </c>
      <c r="BO34" s="25">
        <v>1263</v>
      </c>
      <c r="BP34" s="24">
        <v>1529978.35</v>
      </c>
      <c r="BQ34" s="25">
        <v>76</v>
      </c>
      <c r="BR34" s="24">
        <v>699772.98</v>
      </c>
      <c r="BS34" s="25">
        <v>0</v>
      </c>
      <c r="BT34" s="26">
        <v>0</v>
      </c>
      <c r="BU34" s="25">
        <v>0</v>
      </c>
      <c r="BV34" s="24">
        <v>0</v>
      </c>
      <c r="BW34" s="25">
        <v>0</v>
      </c>
      <c r="BX34" s="26">
        <v>0</v>
      </c>
      <c r="BY34" s="25">
        <v>0</v>
      </c>
      <c r="BZ34" s="24"/>
      <c r="CA34" s="24">
        <f t="shared" si="26"/>
        <v>4287487.1900000004</v>
      </c>
      <c r="CB34" s="24">
        <f t="shared" si="27"/>
        <v>3237827.73</v>
      </c>
      <c r="CC34" s="25">
        <v>1771</v>
      </c>
      <c r="CD34" s="24">
        <v>1134338.25</v>
      </c>
      <c r="CE34" s="25">
        <v>595</v>
      </c>
      <c r="CF34" s="24">
        <v>322011.89</v>
      </c>
      <c r="CG34" s="25">
        <v>1896</v>
      </c>
      <c r="CH34" s="24">
        <v>1781477.59</v>
      </c>
      <c r="CI34" s="25">
        <v>113</v>
      </c>
      <c r="CJ34" s="24">
        <v>1049659.46</v>
      </c>
      <c r="CK34" s="25">
        <v>0</v>
      </c>
      <c r="CL34" s="26">
        <v>0</v>
      </c>
      <c r="CM34" s="25">
        <v>0</v>
      </c>
      <c r="CN34" s="24">
        <v>0</v>
      </c>
      <c r="CO34" s="25">
        <v>0</v>
      </c>
      <c r="CP34" s="26">
        <v>0</v>
      </c>
      <c r="CQ34" s="25">
        <v>0</v>
      </c>
      <c r="CR34" s="24"/>
    </row>
    <row r="35" spans="1:96" ht="15" customHeight="1" x14ac:dyDescent="0.25">
      <c r="A35" s="6" t="s">
        <v>201</v>
      </c>
      <c r="B35" s="8" t="s">
        <v>13</v>
      </c>
      <c r="C35" s="28">
        <v>330114</v>
      </c>
      <c r="D35" s="29" t="s">
        <v>124</v>
      </c>
      <c r="E35" s="29" t="s">
        <v>128</v>
      </c>
      <c r="F35" s="31" t="s">
        <v>125</v>
      </c>
      <c r="G35" s="24">
        <f t="shared" si="17"/>
        <v>120840744.23999999</v>
      </c>
      <c r="H35" s="24">
        <f t="shared" si="18"/>
        <v>0</v>
      </c>
      <c r="I35" s="25">
        <f t="shared" si="19"/>
        <v>0</v>
      </c>
      <c r="J35" s="24">
        <f t="shared" si="19"/>
        <v>0</v>
      </c>
      <c r="K35" s="25">
        <f t="shared" si="19"/>
        <v>0</v>
      </c>
      <c r="L35" s="24">
        <f t="shared" si="19"/>
        <v>0</v>
      </c>
      <c r="M35" s="25">
        <f t="shared" si="19"/>
        <v>0</v>
      </c>
      <c r="N35" s="24">
        <f t="shared" si="19"/>
        <v>0</v>
      </c>
      <c r="O35" s="25">
        <f t="shared" si="19"/>
        <v>0</v>
      </c>
      <c r="P35" s="24">
        <f t="shared" si="19"/>
        <v>0</v>
      </c>
      <c r="Q35" s="25">
        <f t="shared" si="19"/>
        <v>0</v>
      </c>
      <c r="R35" s="24">
        <f t="shared" si="19"/>
        <v>0</v>
      </c>
      <c r="S35" s="25">
        <f t="shared" si="19"/>
        <v>0</v>
      </c>
      <c r="T35" s="24">
        <f t="shared" si="19"/>
        <v>0</v>
      </c>
      <c r="U35" s="25">
        <f t="shared" si="19"/>
        <v>0</v>
      </c>
      <c r="V35" s="24">
        <f t="shared" si="19"/>
        <v>0</v>
      </c>
      <c r="W35" s="25">
        <f t="shared" si="19"/>
        <v>62753</v>
      </c>
      <c r="X35" s="24">
        <f t="shared" si="19"/>
        <v>120840744.23999999</v>
      </c>
      <c r="Y35" s="24">
        <f t="shared" si="20"/>
        <v>30234449.280000001</v>
      </c>
      <c r="Z35" s="24">
        <f t="shared" si="21"/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6">
        <v>0</v>
      </c>
      <c r="AK35" s="25">
        <v>0</v>
      </c>
      <c r="AL35" s="24">
        <v>0</v>
      </c>
      <c r="AM35" s="25">
        <v>0</v>
      </c>
      <c r="AN35" s="26">
        <v>0</v>
      </c>
      <c r="AO35" s="25">
        <v>15688</v>
      </c>
      <c r="AP35" s="24">
        <v>30234449.280000001</v>
      </c>
      <c r="AQ35" s="24">
        <f t="shared" si="22"/>
        <v>30234449.280000001</v>
      </c>
      <c r="AR35" s="24">
        <f t="shared" si="23"/>
        <v>0</v>
      </c>
      <c r="AS35" s="25">
        <v>0</v>
      </c>
      <c r="AT35" s="24">
        <v>0</v>
      </c>
      <c r="AU35" s="25">
        <v>0</v>
      </c>
      <c r="AV35" s="24">
        <v>0</v>
      </c>
      <c r="AW35" s="25">
        <v>0</v>
      </c>
      <c r="AX35" s="24">
        <v>0</v>
      </c>
      <c r="AY35" s="25">
        <v>0</v>
      </c>
      <c r="AZ35" s="24">
        <v>0</v>
      </c>
      <c r="BA35" s="25">
        <v>0</v>
      </c>
      <c r="BB35" s="26">
        <v>0</v>
      </c>
      <c r="BC35" s="25">
        <v>0</v>
      </c>
      <c r="BD35" s="24">
        <v>0</v>
      </c>
      <c r="BE35" s="25">
        <v>0</v>
      </c>
      <c r="BF35" s="26">
        <v>0</v>
      </c>
      <c r="BG35" s="25">
        <v>15688</v>
      </c>
      <c r="BH35" s="24">
        <v>30234449.280000001</v>
      </c>
      <c r="BI35" s="24">
        <f t="shared" si="24"/>
        <v>30185922.84</v>
      </c>
      <c r="BJ35" s="24">
        <f t="shared" si="25"/>
        <v>0</v>
      </c>
      <c r="BK35" s="25">
        <v>0</v>
      </c>
      <c r="BL35" s="24">
        <v>0</v>
      </c>
      <c r="BM35" s="25">
        <v>0</v>
      </c>
      <c r="BN35" s="24">
        <v>0</v>
      </c>
      <c r="BO35" s="25">
        <v>0</v>
      </c>
      <c r="BP35" s="24">
        <v>0</v>
      </c>
      <c r="BQ35" s="25">
        <v>0</v>
      </c>
      <c r="BR35" s="24">
        <v>0</v>
      </c>
      <c r="BS35" s="25">
        <v>0</v>
      </c>
      <c r="BT35" s="26">
        <v>0</v>
      </c>
      <c r="BU35" s="25">
        <v>0</v>
      </c>
      <c r="BV35" s="24">
        <v>0</v>
      </c>
      <c r="BW35" s="25">
        <v>0</v>
      </c>
      <c r="BX35" s="26">
        <v>0</v>
      </c>
      <c r="BY35" s="25">
        <v>15688</v>
      </c>
      <c r="BZ35" s="24">
        <v>30185922.84</v>
      </c>
      <c r="CA35" s="24">
        <f t="shared" si="26"/>
        <v>30185922.84</v>
      </c>
      <c r="CB35" s="24">
        <f t="shared" si="27"/>
        <v>0</v>
      </c>
      <c r="CC35" s="25">
        <v>0</v>
      </c>
      <c r="CD35" s="24">
        <v>0</v>
      </c>
      <c r="CE35" s="25">
        <v>0</v>
      </c>
      <c r="CF35" s="24">
        <v>0</v>
      </c>
      <c r="CG35" s="25">
        <v>0</v>
      </c>
      <c r="CH35" s="24">
        <v>0</v>
      </c>
      <c r="CI35" s="25">
        <v>0</v>
      </c>
      <c r="CJ35" s="24">
        <v>0</v>
      </c>
      <c r="CK35" s="25">
        <v>0</v>
      </c>
      <c r="CL35" s="26">
        <v>0</v>
      </c>
      <c r="CM35" s="25">
        <v>0</v>
      </c>
      <c r="CN35" s="24">
        <v>0</v>
      </c>
      <c r="CO35" s="25">
        <v>0</v>
      </c>
      <c r="CP35" s="26">
        <v>0</v>
      </c>
      <c r="CQ35" s="25">
        <v>15689</v>
      </c>
      <c r="CR35" s="24">
        <v>30185922.84</v>
      </c>
    </row>
    <row r="36" spans="1:96" ht="15" customHeight="1" x14ac:dyDescent="0.25">
      <c r="A36" s="6" t="s">
        <v>202</v>
      </c>
      <c r="B36" s="8" t="s">
        <v>14</v>
      </c>
      <c r="C36" s="28">
        <v>330337</v>
      </c>
      <c r="D36" s="29" t="s">
        <v>124</v>
      </c>
      <c r="E36" s="29" t="s">
        <v>129</v>
      </c>
      <c r="F36" s="31" t="s">
        <v>125</v>
      </c>
      <c r="G36" s="24">
        <f t="shared" si="17"/>
        <v>2944780.23</v>
      </c>
      <c r="H36" s="24">
        <f t="shared" si="18"/>
        <v>2944780.23</v>
      </c>
      <c r="I36" s="25">
        <f t="shared" si="19"/>
        <v>2725</v>
      </c>
      <c r="J36" s="24">
        <f t="shared" si="19"/>
        <v>635938.02</v>
      </c>
      <c r="K36" s="25">
        <f t="shared" si="19"/>
        <v>20</v>
      </c>
      <c r="L36" s="24">
        <f t="shared" si="19"/>
        <v>12508.89</v>
      </c>
      <c r="M36" s="25">
        <f t="shared" si="19"/>
        <v>2326</v>
      </c>
      <c r="N36" s="24">
        <f t="shared" si="19"/>
        <v>2296333.3199999998</v>
      </c>
      <c r="O36" s="25">
        <f t="shared" si="19"/>
        <v>0</v>
      </c>
      <c r="P36" s="24">
        <f t="shared" si="19"/>
        <v>0</v>
      </c>
      <c r="Q36" s="25">
        <f t="shared" si="19"/>
        <v>0</v>
      </c>
      <c r="R36" s="24">
        <f t="shared" si="19"/>
        <v>0</v>
      </c>
      <c r="S36" s="25">
        <f t="shared" si="19"/>
        <v>0</v>
      </c>
      <c r="T36" s="24">
        <f t="shared" si="19"/>
        <v>0</v>
      </c>
      <c r="U36" s="25">
        <f t="shared" si="19"/>
        <v>0</v>
      </c>
      <c r="V36" s="24">
        <f t="shared" si="19"/>
        <v>0</v>
      </c>
      <c r="W36" s="25">
        <f t="shared" si="19"/>
        <v>0</v>
      </c>
      <c r="X36" s="24">
        <f t="shared" si="19"/>
        <v>0</v>
      </c>
      <c r="Y36" s="24">
        <f t="shared" si="20"/>
        <v>883434.08</v>
      </c>
      <c r="Z36" s="24">
        <f t="shared" si="21"/>
        <v>883434.08</v>
      </c>
      <c r="AA36" s="25">
        <v>818</v>
      </c>
      <c r="AB36" s="24">
        <v>190781.41</v>
      </c>
      <c r="AC36" s="25">
        <v>6</v>
      </c>
      <c r="AD36" s="24">
        <v>3752.67</v>
      </c>
      <c r="AE36" s="25">
        <v>698</v>
      </c>
      <c r="AF36" s="24">
        <v>688900</v>
      </c>
      <c r="AG36" s="25">
        <v>0</v>
      </c>
      <c r="AH36" s="24">
        <v>0</v>
      </c>
      <c r="AI36" s="25">
        <v>0</v>
      </c>
      <c r="AJ36" s="26">
        <v>0</v>
      </c>
      <c r="AK36" s="25">
        <v>0</v>
      </c>
      <c r="AL36" s="24">
        <v>0</v>
      </c>
      <c r="AM36" s="25">
        <v>0</v>
      </c>
      <c r="AN36" s="26">
        <v>0</v>
      </c>
      <c r="AO36" s="25">
        <v>0</v>
      </c>
      <c r="AP36" s="24">
        <v>0</v>
      </c>
      <c r="AQ36" s="24">
        <f t="shared" si="22"/>
        <v>588956.04</v>
      </c>
      <c r="AR36" s="24">
        <f t="shared" si="23"/>
        <v>588956.04</v>
      </c>
      <c r="AS36" s="25">
        <v>545</v>
      </c>
      <c r="AT36" s="24">
        <v>127187.6</v>
      </c>
      <c r="AU36" s="25">
        <v>4</v>
      </c>
      <c r="AV36" s="24">
        <v>2501.7800000000002</v>
      </c>
      <c r="AW36" s="25">
        <v>465</v>
      </c>
      <c r="AX36" s="24">
        <v>459266.66</v>
      </c>
      <c r="AY36" s="25">
        <v>0</v>
      </c>
      <c r="AZ36" s="24">
        <v>0</v>
      </c>
      <c r="BA36" s="25">
        <v>0</v>
      </c>
      <c r="BB36" s="26">
        <v>0</v>
      </c>
      <c r="BC36" s="25">
        <v>0</v>
      </c>
      <c r="BD36" s="24">
        <v>0</v>
      </c>
      <c r="BE36" s="25">
        <v>0</v>
      </c>
      <c r="BF36" s="26">
        <v>0</v>
      </c>
      <c r="BG36" s="25">
        <v>0</v>
      </c>
      <c r="BH36" s="24">
        <v>0</v>
      </c>
      <c r="BI36" s="24">
        <f t="shared" si="24"/>
        <v>588956.04</v>
      </c>
      <c r="BJ36" s="24">
        <f t="shared" si="25"/>
        <v>588956.04</v>
      </c>
      <c r="BK36" s="25">
        <v>545</v>
      </c>
      <c r="BL36" s="24">
        <v>127187.6</v>
      </c>
      <c r="BM36" s="25">
        <v>4</v>
      </c>
      <c r="BN36" s="24">
        <v>2501.7800000000002</v>
      </c>
      <c r="BO36" s="25">
        <v>465</v>
      </c>
      <c r="BP36" s="24">
        <v>459266.66</v>
      </c>
      <c r="BQ36" s="25">
        <v>0</v>
      </c>
      <c r="BR36" s="24">
        <v>0</v>
      </c>
      <c r="BS36" s="25">
        <v>0</v>
      </c>
      <c r="BT36" s="26">
        <v>0</v>
      </c>
      <c r="BU36" s="25">
        <v>0</v>
      </c>
      <c r="BV36" s="24">
        <v>0</v>
      </c>
      <c r="BW36" s="25">
        <v>0</v>
      </c>
      <c r="BX36" s="26">
        <v>0</v>
      </c>
      <c r="BY36" s="25">
        <v>0</v>
      </c>
      <c r="BZ36" s="24">
        <v>0</v>
      </c>
      <c r="CA36" s="24">
        <f t="shared" si="26"/>
        <v>883434.07</v>
      </c>
      <c r="CB36" s="24">
        <f t="shared" si="27"/>
        <v>883434.07</v>
      </c>
      <c r="CC36" s="25">
        <v>817</v>
      </c>
      <c r="CD36" s="24">
        <v>190781.41</v>
      </c>
      <c r="CE36" s="25">
        <v>6</v>
      </c>
      <c r="CF36" s="24">
        <v>3752.66</v>
      </c>
      <c r="CG36" s="25">
        <v>698</v>
      </c>
      <c r="CH36" s="24">
        <v>688900</v>
      </c>
      <c r="CI36" s="25">
        <v>0</v>
      </c>
      <c r="CJ36" s="24">
        <v>0</v>
      </c>
      <c r="CK36" s="25">
        <v>0</v>
      </c>
      <c r="CL36" s="26">
        <v>0</v>
      </c>
      <c r="CM36" s="25">
        <v>0</v>
      </c>
      <c r="CN36" s="24">
        <v>0</v>
      </c>
      <c r="CO36" s="25">
        <v>0</v>
      </c>
      <c r="CP36" s="26">
        <v>0</v>
      </c>
      <c r="CQ36" s="25">
        <v>0</v>
      </c>
      <c r="CR36" s="24">
        <v>0</v>
      </c>
    </row>
    <row r="37" spans="1:96" ht="15" customHeight="1" x14ac:dyDescent="0.25">
      <c r="A37" s="6" t="s">
        <v>203</v>
      </c>
      <c r="B37" s="8" t="s">
        <v>15</v>
      </c>
      <c r="C37" s="28">
        <v>330398</v>
      </c>
      <c r="D37" s="29" t="s">
        <v>124</v>
      </c>
      <c r="E37" s="29" t="s">
        <v>129</v>
      </c>
      <c r="F37" s="31" t="s">
        <v>125</v>
      </c>
      <c r="G37" s="24">
        <f t="shared" si="17"/>
        <v>24985998.210000001</v>
      </c>
      <c r="H37" s="24">
        <f t="shared" si="18"/>
        <v>717932.52</v>
      </c>
      <c r="I37" s="25">
        <f t="shared" si="19"/>
        <v>0</v>
      </c>
      <c r="J37" s="24">
        <f t="shared" si="19"/>
        <v>0</v>
      </c>
      <c r="K37" s="25">
        <f t="shared" si="19"/>
        <v>1124</v>
      </c>
      <c r="L37" s="24">
        <f t="shared" si="19"/>
        <v>717932.52</v>
      </c>
      <c r="M37" s="25">
        <f t="shared" si="19"/>
        <v>0</v>
      </c>
      <c r="N37" s="24">
        <f t="shared" si="19"/>
        <v>0</v>
      </c>
      <c r="O37" s="25">
        <f t="shared" si="19"/>
        <v>379</v>
      </c>
      <c r="P37" s="24">
        <f t="shared" si="19"/>
        <v>15309093.76</v>
      </c>
      <c r="Q37" s="25">
        <f t="shared" si="19"/>
        <v>140</v>
      </c>
      <c r="R37" s="24">
        <f t="shared" si="19"/>
        <v>8958971.9299999997</v>
      </c>
      <c r="S37" s="25">
        <f t="shared" si="19"/>
        <v>0</v>
      </c>
      <c r="T37" s="24">
        <f t="shared" si="19"/>
        <v>0</v>
      </c>
      <c r="U37" s="25">
        <f t="shared" si="19"/>
        <v>129</v>
      </c>
      <c r="V37" s="24">
        <f t="shared" si="19"/>
        <v>8294597.8099999996</v>
      </c>
      <c r="W37" s="25">
        <f t="shared" si="19"/>
        <v>0</v>
      </c>
      <c r="X37" s="24">
        <f t="shared" si="19"/>
        <v>0</v>
      </c>
      <c r="Y37" s="24">
        <f t="shared" si="20"/>
        <v>7495799.4699999997</v>
      </c>
      <c r="Z37" s="24">
        <f t="shared" si="21"/>
        <v>215379.76</v>
      </c>
      <c r="AA37" s="25">
        <v>0</v>
      </c>
      <c r="AB37" s="24">
        <v>0</v>
      </c>
      <c r="AC37" s="25">
        <v>337</v>
      </c>
      <c r="AD37" s="24">
        <v>215379.76</v>
      </c>
      <c r="AE37" s="25">
        <v>0</v>
      </c>
      <c r="AF37" s="24">
        <v>0</v>
      </c>
      <c r="AG37" s="25">
        <v>114</v>
      </c>
      <c r="AH37" s="24">
        <v>4592728.13</v>
      </c>
      <c r="AI37" s="25">
        <v>42</v>
      </c>
      <c r="AJ37" s="26">
        <v>2687691.58</v>
      </c>
      <c r="AK37" s="25">
        <v>0</v>
      </c>
      <c r="AL37" s="24">
        <v>0</v>
      </c>
      <c r="AM37" s="25">
        <v>39</v>
      </c>
      <c r="AN37" s="26">
        <v>2488379.34</v>
      </c>
      <c r="AO37" s="25">
        <v>0</v>
      </c>
      <c r="AP37" s="24">
        <v>0</v>
      </c>
      <c r="AQ37" s="24">
        <f t="shared" si="22"/>
        <v>4997199.6399999997</v>
      </c>
      <c r="AR37" s="24">
        <f t="shared" si="23"/>
        <v>143586.5</v>
      </c>
      <c r="AS37" s="25">
        <v>0</v>
      </c>
      <c r="AT37" s="24">
        <v>0</v>
      </c>
      <c r="AU37" s="25">
        <v>225</v>
      </c>
      <c r="AV37" s="24">
        <v>143586.5</v>
      </c>
      <c r="AW37" s="25">
        <v>0</v>
      </c>
      <c r="AX37" s="24">
        <v>0</v>
      </c>
      <c r="AY37" s="25">
        <v>76</v>
      </c>
      <c r="AZ37" s="24">
        <v>3061818.75</v>
      </c>
      <c r="BA37" s="25">
        <v>28</v>
      </c>
      <c r="BB37" s="26">
        <v>1791794.39</v>
      </c>
      <c r="BC37" s="25">
        <v>0</v>
      </c>
      <c r="BD37" s="24">
        <v>0</v>
      </c>
      <c r="BE37" s="25">
        <v>26</v>
      </c>
      <c r="BF37" s="26">
        <v>1658919.56</v>
      </c>
      <c r="BG37" s="25">
        <v>0</v>
      </c>
      <c r="BH37" s="24">
        <v>0</v>
      </c>
      <c r="BI37" s="24">
        <f t="shared" si="24"/>
        <v>4997199.6399999997</v>
      </c>
      <c r="BJ37" s="24">
        <f t="shared" si="25"/>
        <v>143586.5</v>
      </c>
      <c r="BK37" s="25">
        <v>0</v>
      </c>
      <c r="BL37" s="24">
        <v>0</v>
      </c>
      <c r="BM37" s="25">
        <v>225</v>
      </c>
      <c r="BN37" s="24">
        <v>143586.5</v>
      </c>
      <c r="BO37" s="25">
        <v>0</v>
      </c>
      <c r="BP37" s="24">
        <v>0</v>
      </c>
      <c r="BQ37" s="25">
        <v>76</v>
      </c>
      <c r="BR37" s="24">
        <v>3061818.75</v>
      </c>
      <c r="BS37" s="25">
        <v>28</v>
      </c>
      <c r="BT37" s="26">
        <v>1791794.39</v>
      </c>
      <c r="BU37" s="25">
        <v>0</v>
      </c>
      <c r="BV37" s="24">
        <v>0</v>
      </c>
      <c r="BW37" s="25">
        <v>26</v>
      </c>
      <c r="BX37" s="26">
        <v>1658919.56</v>
      </c>
      <c r="BY37" s="25">
        <v>0</v>
      </c>
      <c r="BZ37" s="24">
        <v>0</v>
      </c>
      <c r="CA37" s="24">
        <f t="shared" si="26"/>
        <v>7495799.46</v>
      </c>
      <c r="CB37" s="24">
        <f t="shared" si="27"/>
        <v>215379.76</v>
      </c>
      <c r="CC37" s="25">
        <v>0</v>
      </c>
      <c r="CD37" s="24">
        <v>0</v>
      </c>
      <c r="CE37" s="25">
        <v>337</v>
      </c>
      <c r="CF37" s="24">
        <v>215379.76</v>
      </c>
      <c r="CG37" s="25">
        <v>0</v>
      </c>
      <c r="CH37" s="24">
        <v>0</v>
      </c>
      <c r="CI37" s="25">
        <v>113</v>
      </c>
      <c r="CJ37" s="24">
        <v>4592728.13</v>
      </c>
      <c r="CK37" s="25">
        <v>42</v>
      </c>
      <c r="CL37" s="26">
        <v>2687691.57</v>
      </c>
      <c r="CM37" s="25">
        <v>0</v>
      </c>
      <c r="CN37" s="24">
        <v>0</v>
      </c>
      <c r="CO37" s="25">
        <v>38</v>
      </c>
      <c r="CP37" s="26">
        <v>2488379.35</v>
      </c>
      <c r="CQ37" s="25">
        <v>0</v>
      </c>
      <c r="CR37" s="24">
        <v>0</v>
      </c>
    </row>
    <row r="38" spans="1:96" ht="15" customHeight="1" x14ac:dyDescent="0.25">
      <c r="A38" s="6" t="s">
        <v>204</v>
      </c>
      <c r="B38" s="8" t="s">
        <v>110</v>
      </c>
      <c r="C38" s="28">
        <v>330364</v>
      </c>
      <c r="D38" s="29" t="s">
        <v>124</v>
      </c>
      <c r="E38" s="29" t="s">
        <v>129</v>
      </c>
      <c r="F38" s="31" t="s">
        <v>125</v>
      </c>
      <c r="G38" s="24">
        <f t="shared" si="17"/>
        <v>11033786.74</v>
      </c>
      <c r="H38" s="24">
        <f t="shared" si="18"/>
        <v>0</v>
      </c>
      <c r="I38" s="25">
        <f t="shared" si="19"/>
        <v>0</v>
      </c>
      <c r="J38" s="24">
        <f t="shared" si="19"/>
        <v>0</v>
      </c>
      <c r="K38" s="25">
        <f t="shared" si="19"/>
        <v>0</v>
      </c>
      <c r="L38" s="24">
        <f t="shared" si="19"/>
        <v>0</v>
      </c>
      <c r="M38" s="25">
        <f t="shared" si="19"/>
        <v>0</v>
      </c>
      <c r="N38" s="24">
        <f t="shared" si="19"/>
        <v>0</v>
      </c>
      <c r="O38" s="25">
        <f t="shared" si="19"/>
        <v>135</v>
      </c>
      <c r="P38" s="24">
        <f t="shared" si="19"/>
        <v>11033786.74</v>
      </c>
      <c r="Q38" s="25">
        <f t="shared" si="19"/>
        <v>0</v>
      </c>
      <c r="R38" s="24">
        <f t="shared" si="19"/>
        <v>0</v>
      </c>
      <c r="S38" s="25">
        <f t="shared" si="19"/>
        <v>0</v>
      </c>
      <c r="T38" s="24">
        <f t="shared" si="19"/>
        <v>0</v>
      </c>
      <c r="U38" s="25">
        <f t="shared" si="19"/>
        <v>0</v>
      </c>
      <c r="V38" s="24">
        <f t="shared" si="19"/>
        <v>0</v>
      </c>
      <c r="W38" s="25">
        <f t="shared" si="19"/>
        <v>0</v>
      </c>
      <c r="X38" s="24">
        <f t="shared" si="19"/>
        <v>0</v>
      </c>
      <c r="Y38" s="24">
        <f t="shared" si="20"/>
        <v>3310136.02</v>
      </c>
      <c r="Z38" s="24">
        <f t="shared" si="21"/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41</v>
      </c>
      <c r="AH38" s="24">
        <v>3310136.02</v>
      </c>
      <c r="AI38" s="25">
        <v>0</v>
      </c>
      <c r="AJ38" s="26">
        <v>0</v>
      </c>
      <c r="AK38" s="25">
        <v>0</v>
      </c>
      <c r="AL38" s="24">
        <v>0</v>
      </c>
      <c r="AM38" s="25">
        <v>0</v>
      </c>
      <c r="AN38" s="26">
        <v>0</v>
      </c>
      <c r="AO38" s="25">
        <v>0</v>
      </c>
      <c r="AP38" s="24">
        <v>0</v>
      </c>
      <c r="AQ38" s="24">
        <f t="shared" si="22"/>
        <v>2206757.35</v>
      </c>
      <c r="AR38" s="24">
        <f t="shared" si="23"/>
        <v>0</v>
      </c>
      <c r="AS38" s="25">
        <v>0</v>
      </c>
      <c r="AT38" s="24">
        <v>0</v>
      </c>
      <c r="AU38" s="25">
        <v>0</v>
      </c>
      <c r="AV38" s="24">
        <v>0</v>
      </c>
      <c r="AW38" s="25">
        <v>0</v>
      </c>
      <c r="AX38" s="24">
        <v>0</v>
      </c>
      <c r="AY38" s="25">
        <v>27</v>
      </c>
      <c r="AZ38" s="24">
        <v>2206757.35</v>
      </c>
      <c r="BA38" s="25">
        <v>0</v>
      </c>
      <c r="BB38" s="26">
        <v>0</v>
      </c>
      <c r="BC38" s="25">
        <v>0</v>
      </c>
      <c r="BD38" s="24">
        <v>0</v>
      </c>
      <c r="BE38" s="25">
        <v>0</v>
      </c>
      <c r="BF38" s="26">
        <v>0</v>
      </c>
      <c r="BG38" s="25">
        <v>0</v>
      </c>
      <c r="BH38" s="24">
        <v>0</v>
      </c>
      <c r="BI38" s="24">
        <f t="shared" si="24"/>
        <v>2206757.35</v>
      </c>
      <c r="BJ38" s="24">
        <f t="shared" si="25"/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24">
        <v>0</v>
      </c>
      <c r="BQ38" s="25">
        <v>27</v>
      </c>
      <c r="BR38" s="24">
        <v>2206757.35</v>
      </c>
      <c r="BS38" s="25">
        <v>0</v>
      </c>
      <c r="BT38" s="26">
        <v>0</v>
      </c>
      <c r="BU38" s="25">
        <v>0</v>
      </c>
      <c r="BV38" s="24">
        <v>0</v>
      </c>
      <c r="BW38" s="25">
        <v>0</v>
      </c>
      <c r="BX38" s="26">
        <v>0</v>
      </c>
      <c r="BY38" s="25">
        <v>0</v>
      </c>
      <c r="BZ38" s="24">
        <v>0</v>
      </c>
      <c r="CA38" s="24">
        <f t="shared" si="26"/>
        <v>3310136.02</v>
      </c>
      <c r="CB38" s="24">
        <f t="shared" si="27"/>
        <v>0</v>
      </c>
      <c r="CC38" s="25">
        <v>0</v>
      </c>
      <c r="CD38" s="24">
        <v>0</v>
      </c>
      <c r="CE38" s="25">
        <v>0</v>
      </c>
      <c r="CF38" s="24">
        <v>0</v>
      </c>
      <c r="CG38" s="25">
        <v>0</v>
      </c>
      <c r="CH38" s="24">
        <v>0</v>
      </c>
      <c r="CI38" s="25">
        <v>40</v>
      </c>
      <c r="CJ38" s="24">
        <v>3310136.02</v>
      </c>
      <c r="CK38" s="25">
        <v>0</v>
      </c>
      <c r="CL38" s="26">
        <v>0</v>
      </c>
      <c r="CM38" s="25">
        <v>0</v>
      </c>
      <c r="CN38" s="24">
        <v>0</v>
      </c>
      <c r="CO38" s="25">
        <v>0</v>
      </c>
      <c r="CP38" s="26">
        <v>0</v>
      </c>
      <c r="CQ38" s="25">
        <v>0</v>
      </c>
      <c r="CR38" s="24">
        <v>0</v>
      </c>
    </row>
    <row r="39" spans="1:96" ht="15" customHeight="1" x14ac:dyDescent="0.25">
      <c r="A39" s="9">
        <v>29</v>
      </c>
      <c r="B39" s="8" t="s">
        <v>16</v>
      </c>
      <c r="C39" s="28">
        <v>330419</v>
      </c>
      <c r="D39" s="29" t="s">
        <v>124</v>
      </c>
      <c r="E39" s="29" t="s">
        <v>129</v>
      </c>
      <c r="F39" s="31" t="s">
        <v>125</v>
      </c>
      <c r="G39" s="24">
        <f t="shared" si="17"/>
        <v>9079998.9700000007</v>
      </c>
      <c r="H39" s="24">
        <f t="shared" si="18"/>
        <v>0</v>
      </c>
      <c r="I39" s="25">
        <f t="shared" si="19"/>
        <v>0</v>
      </c>
      <c r="J39" s="24">
        <f t="shared" si="19"/>
        <v>0</v>
      </c>
      <c r="K39" s="25">
        <f t="shared" si="19"/>
        <v>0</v>
      </c>
      <c r="L39" s="24">
        <f t="shared" si="19"/>
        <v>0</v>
      </c>
      <c r="M39" s="25">
        <f t="shared" si="19"/>
        <v>0</v>
      </c>
      <c r="N39" s="24">
        <f t="shared" si="19"/>
        <v>0</v>
      </c>
      <c r="O39" s="25">
        <f t="shared" si="19"/>
        <v>109</v>
      </c>
      <c r="P39" s="24">
        <f t="shared" si="19"/>
        <v>9079998.9700000007</v>
      </c>
      <c r="Q39" s="25">
        <f t="shared" si="19"/>
        <v>0</v>
      </c>
      <c r="R39" s="24">
        <f t="shared" si="19"/>
        <v>0</v>
      </c>
      <c r="S39" s="25">
        <f t="shared" si="19"/>
        <v>0</v>
      </c>
      <c r="T39" s="24">
        <f t="shared" si="19"/>
        <v>0</v>
      </c>
      <c r="U39" s="25">
        <f t="shared" si="19"/>
        <v>0</v>
      </c>
      <c r="V39" s="24">
        <f t="shared" si="19"/>
        <v>0</v>
      </c>
      <c r="W39" s="25">
        <f t="shared" si="19"/>
        <v>0</v>
      </c>
      <c r="X39" s="24">
        <f t="shared" si="19"/>
        <v>0</v>
      </c>
      <c r="Y39" s="24">
        <f t="shared" si="20"/>
        <v>2723999.69</v>
      </c>
      <c r="Z39" s="24">
        <f t="shared" si="21"/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33</v>
      </c>
      <c r="AH39" s="24">
        <v>2723999.69</v>
      </c>
      <c r="AI39" s="25">
        <v>0</v>
      </c>
      <c r="AJ39" s="26">
        <v>0</v>
      </c>
      <c r="AK39" s="25">
        <v>0</v>
      </c>
      <c r="AL39" s="24">
        <v>0</v>
      </c>
      <c r="AM39" s="25">
        <v>0</v>
      </c>
      <c r="AN39" s="26">
        <v>0</v>
      </c>
      <c r="AO39" s="25">
        <v>0</v>
      </c>
      <c r="AP39" s="24">
        <v>0</v>
      </c>
      <c r="AQ39" s="24">
        <f t="shared" si="22"/>
        <v>1815999.79</v>
      </c>
      <c r="AR39" s="24">
        <f t="shared" si="23"/>
        <v>0</v>
      </c>
      <c r="AS39" s="25">
        <v>0</v>
      </c>
      <c r="AT39" s="24">
        <v>0</v>
      </c>
      <c r="AU39" s="25">
        <v>0</v>
      </c>
      <c r="AV39" s="24">
        <v>0</v>
      </c>
      <c r="AW39" s="25">
        <v>0</v>
      </c>
      <c r="AX39" s="24">
        <v>0</v>
      </c>
      <c r="AY39" s="25">
        <v>22</v>
      </c>
      <c r="AZ39" s="24">
        <v>1815999.79</v>
      </c>
      <c r="BA39" s="25">
        <v>0</v>
      </c>
      <c r="BB39" s="26">
        <v>0</v>
      </c>
      <c r="BC39" s="25">
        <v>0</v>
      </c>
      <c r="BD39" s="24">
        <v>0</v>
      </c>
      <c r="BE39" s="25">
        <v>0</v>
      </c>
      <c r="BF39" s="26">
        <v>0</v>
      </c>
      <c r="BG39" s="25">
        <v>0</v>
      </c>
      <c r="BH39" s="24">
        <v>0</v>
      </c>
      <c r="BI39" s="24">
        <f t="shared" si="24"/>
        <v>1815999.79</v>
      </c>
      <c r="BJ39" s="24">
        <f t="shared" si="25"/>
        <v>0</v>
      </c>
      <c r="BK39" s="25">
        <v>0</v>
      </c>
      <c r="BL39" s="24">
        <v>0</v>
      </c>
      <c r="BM39" s="25">
        <v>0</v>
      </c>
      <c r="BN39" s="24">
        <v>0</v>
      </c>
      <c r="BO39" s="25">
        <v>0</v>
      </c>
      <c r="BP39" s="24">
        <v>0</v>
      </c>
      <c r="BQ39" s="25">
        <v>22</v>
      </c>
      <c r="BR39" s="24">
        <v>1815999.79</v>
      </c>
      <c r="BS39" s="25">
        <v>0</v>
      </c>
      <c r="BT39" s="26">
        <v>0</v>
      </c>
      <c r="BU39" s="25">
        <v>0</v>
      </c>
      <c r="BV39" s="24">
        <v>0</v>
      </c>
      <c r="BW39" s="25">
        <v>0</v>
      </c>
      <c r="BX39" s="26">
        <v>0</v>
      </c>
      <c r="BY39" s="25">
        <v>0</v>
      </c>
      <c r="BZ39" s="24">
        <v>0</v>
      </c>
      <c r="CA39" s="24">
        <f t="shared" si="26"/>
        <v>2723999.7</v>
      </c>
      <c r="CB39" s="24">
        <f t="shared" si="27"/>
        <v>0</v>
      </c>
      <c r="CC39" s="25">
        <v>0</v>
      </c>
      <c r="CD39" s="24">
        <v>0</v>
      </c>
      <c r="CE39" s="25">
        <v>0</v>
      </c>
      <c r="CF39" s="24">
        <v>0</v>
      </c>
      <c r="CG39" s="25">
        <v>0</v>
      </c>
      <c r="CH39" s="24">
        <v>0</v>
      </c>
      <c r="CI39" s="25">
        <v>32</v>
      </c>
      <c r="CJ39" s="24">
        <v>2723999.7</v>
      </c>
      <c r="CK39" s="25">
        <v>0</v>
      </c>
      <c r="CL39" s="26">
        <v>0</v>
      </c>
      <c r="CM39" s="25">
        <v>0</v>
      </c>
      <c r="CN39" s="24">
        <v>0</v>
      </c>
      <c r="CO39" s="25">
        <v>0</v>
      </c>
      <c r="CP39" s="26">
        <v>0</v>
      </c>
      <c r="CQ39" s="25">
        <v>0</v>
      </c>
      <c r="CR39" s="24">
        <v>0</v>
      </c>
    </row>
    <row r="40" spans="1:96" ht="15" customHeight="1" x14ac:dyDescent="0.25">
      <c r="A40" s="9">
        <v>30</v>
      </c>
      <c r="B40" s="8" t="s">
        <v>111</v>
      </c>
      <c r="C40" s="28">
        <v>330369</v>
      </c>
      <c r="D40" s="29" t="s">
        <v>124</v>
      </c>
      <c r="E40" s="29" t="s">
        <v>129</v>
      </c>
      <c r="F40" s="31" t="s">
        <v>125</v>
      </c>
      <c r="G40" s="24">
        <f t="shared" si="17"/>
        <v>7849346.3399999999</v>
      </c>
      <c r="H40" s="24">
        <f t="shared" si="18"/>
        <v>7849346.3399999999</v>
      </c>
      <c r="I40" s="25">
        <f t="shared" si="19"/>
        <v>0</v>
      </c>
      <c r="J40" s="24">
        <f t="shared" si="19"/>
        <v>0</v>
      </c>
      <c r="K40" s="25">
        <f t="shared" si="19"/>
        <v>0</v>
      </c>
      <c r="L40" s="24">
        <f t="shared" si="19"/>
        <v>0</v>
      </c>
      <c r="M40" s="25">
        <f t="shared" si="19"/>
        <v>0</v>
      </c>
      <c r="N40" s="24">
        <f t="shared" si="19"/>
        <v>7849346.3399999999</v>
      </c>
      <c r="O40" s="25">
        <f t="shared" si="19"/>
        <v>0</v>
      </c>
      <c r="P40" s="24">
        <f t="shared" si="19"/>
        <v>0</v>
      </c>
      <c r="Q40" s="25">
        <f t="shared" si="19"/>
        <v>0</v>
      </c>
      <c r="R40" s="24">
        <f t="shared" si="19"/>
        <v>0</v>
      </c>
      <c r="S40" s="25">
        <f t="shared" si="19"/>
        <v>0</v>
      </c>
      <c r="T40" s="24">
        <f t="shared" si="19"/>
        <v>0</v>
      </c>
      <c r="U40" s="25">
        <f t="shared" si="19"/>
        <v>0</v>
      </c>
      <c r="V40" s="24">
        <f t="shared" si="19"/>
        <v>0</v>
      </c>
      <c r="W40" s="25">
        <f t="shared" si="19"/>
        <v>0</v>
      </c>
      <c r="X40" s="24">
        <f t="shared" si="19"/>
        <v>0</v>
      </c>
      <c r="Y40" s="24">
        <f t="shared" si="20"/>
        <v>2354803.9</v>
      </c>
      <c r="Z40" s="24">
        <f t="shared" si="21"/>
        <v>2354803.9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2354803.9</v>
      </c>
      <c r="AG40" s="25">
        <v>0</v>
      </c>
      <c r="AH40" s="24">
        <v>0</v>
      </c>
      <c r="AI40" s="25">
        <v>0</v>
      </c>
      <c r="AJ40" s="26">
        <v>0</v>
      </c>
      <c r="AK40" s="25">
        <v>0</v>
      </c>
      <c r="AL40" s="24">
        <v>0</v>
      </c>
      <c r="AM40" s="25">
        <v>0</v>
      </c>
      <c r="AN40" s="26">
        <v>0</v>
      </c>
      <c r="AO40" s="25">
        <v>0</v>
      </c>
      <c r="AP40" s="24">
        <v>0</v>
      </c>
      <c r="AQ40" s="24">
        <f t="shared" si="22"/>
        <v>1569869.27</v>
      </c>
      <c r="AR40" s="24">
        <f t="shared" si="23"/>
        <v>1569869.27</v>
      </c>
      <c r="AS40" s="25">
        <v>0</v>
      </c>
      <c r="AT40" s="24">
        <v>0</v>
      </c>
      <c r="AU40" s="25">
        <v>0</v>
      </c>
      <c r="AV40" s="24">
        <v>0</v>
      </c>
      <c r="AW40" s="25">
        <v>0</v>
      </c>
      <c r="AX40" s="24">
        <v>1569869.27</v>
      </c>
      <c r="AY40" s="25">
        <v>0</v>
      </c>
      <c r="AZ40" s="24">
        <v>0</v>
      </c>
      <c r="BA40" s="25">
        <v>0</v>
      </c>
      <c r="BB40" s="26">
        <v>0</v>
      </c>
      <c r="BC40" s="25">
        <v>0</v>
      </c>
      <c r="BD40" s="24">
        <v>0</v>
      </c>
      <c r="BE40" s="25">
        <v>0</v>
      </c>
      <c r="BF40" s="26">
        <v>0</v>
      </c>
      <c r="BG40" s="25">
        <v>0</v>
      </c>
      <c r="BH40" s="24">
        <v>0</v>
      </c>
      <c r="BI40" s="24">
        <f t="shared" si="24"/>
        <v>1569869.27</v>
      </c>
      <c r="BJ40" s="24">
        <f t="shared" si="25"/>
        <v>1569869.27</v>
      </c>
      <c r="BK40" s="25">
        <v>0</v>
      </c>
      <c r="BL40" s="24">
        <v>0</v>
      </c>
      <c r="BM40" s="25">
        <v>0</v>
      </c>
      <c r="BN40" s="24">
        <v>0</v>
      </c>
      <c r="BO40" s="25">
        <v>0</v>
      </c>
      <c r="BP40" s="24">
        <v>1569869.27</v>
      </c>
      <c r="BQ40" s="25">
        <v>0</v>
      </c>
      <c r="BR40" s="24">
        <v>0</v>
      </c>
      <c r="BS40" s="25">
        <v>0</v>
      </c>
      <c r="BT40" s="26">
        <v>0</v>
      </c>
      <c r="BU40" s="25">
        <v>0</v>
      </c>
      <c r="BV40" s="24">
        <v>0</v>
      </c>
      <c r="BW40" s="25">
        <v>0</v>
      </c>
      <c r="BX40" s="26">
        <v>0</v>
      </c>
      <c r="BY40" s="25">
        <v>0</v>
      </c>
      <c r="BZ40" s="24">
        <v>0</v>
      </c>
      <c r="CA40" s="24">
        <f t="shared" si="26"/>
        <v>2354803.9</v>
      </c>
      <c r="CB40" s="24">
        <f t="shared" si="27"/>
        <v>2354803.9</v>
      </c>
      <c r="CC40" s="25">
        <v>0</v>
      </c>
      <c r="CD40" s="24">
        <v>0</v>
      </c>
      <c r="CE40" s="25">
        <v>0</v>
      </c>
      <c r="CF40" s="24">
        <v>0</v>
      </c>
      <c r="CG40" s="25">
        <v>0</v>
      </c>
      <c r="CH40" s="24">
        <v>2354803.9</v>
      </c>
      <c r="CI40" s="25">
        <v>0</v>
      </c>
      <c r="CJ40" s="24">
        <v>0</v>
      </c>
      <c r="CK40" s="25">
        <v>0</v>
      </c>
      <c r="CL40" s="26">
        <v>0</v>
      </c>
      <c r="CM40" s="25">
        <v>0</v>
      </c>
      <c r="CN40" s="24">
        <v>0</v>
      </c>
      <c r="CO40" s="25">
        <v>0</v>
      </c>
      <c r="CP40" s="26">
        <v>0</v>
      </c>
      <c r="CQ40" s="25">
        <v>0</v>
      </c>
      <c r="CR40" s="24">
        <v>0</v>
      </c>
    </row>
    <row r="41" spans="1:96" ht="15" customHeight="1" x14ac:dyDescent="0.25">
      <c r="A41" s="10" t="s">
        <v>205</v>
      </c>
      <c r="B41" s="8" t="s">
        <v>17</v>
      </c>
      <c r="C41" s="28">
        <v>330384</v>
      </c>
      <c r="D41" s="29" t="s">
        <v>124</v>
      </c>
      <c r="E41" s="29" t="s">
        <v>129</v>
      </c>
      <c r="F41" s="31" t="s">
        <v>125</v>
      </c>
      <c r="G41" s="24">
        <f t="shared" si="17"/>
        <v>5201838.3099999996</v>
      </c>
      <c r="H41" s="24">
        <f t="shared" si="18"/>
        <v>5201838.3099999996</v>
      </c>
      <c r="I41" s="25">
        <f t="shared" ref="I41:X56" si="29">AA41+AS41+BK41+CC41</f>
        <v>0</v>
      </c>
      <c r="J41" s="24">
        <f t="shared" si="29"/>
        <v>0</v>
      </c>
      <c r="K41" s="25">
        <f t="shared" si="29"/>
        <v>0</v>
      </c>
      <c r="L41" s="24">
        <f t="shared" si="29"/>
        <v>0</v>
      </c>
      <c r="M41" s="25">
        <f t="shared" si="29"/>
        <v>0</v>
      </c>
      <c r="N41" s="24">
        <f t="shared" si="29"/>
        <v>5201838.3099999996</v>
      </c>
      <c r="O41" s="25">
        <f t="shared" si="29"/>
        <v>0</v>
      </c>
      <c r="P41" s="24">
        <f t="shared" si="29"/>
        <v>0</v>
      </c>
      <c r="Q41" s="25">
        <f t="shared" si="29"/>
        <v>0</v>
      </c>
      <c r="R41" s="24">
        <f t="shared" si="29"/>
        <v>0</v>
      </c>
      <c r="S41" s="25">
        <f t="shared" si="29"/>
        <v>0</v>
      </c>
      <c r="T41" s="24">
        <f t="shared" si="29"/>
        <v>0</v>
      </c>
      <c r="U41" s="25">
        <f t="shared" si="29"/>
        <v>0</v>
      </c>
      <c r="V41" s="24">
        <f t="shared" si="29"/>
        <v>0</v>
      </c>
      <c r="W41" s="25">
        <f t="shared" si="29"/>
        <v>0</v>
      </c>
      <c r="X41" s="24">
        <f t="shared" si="29"/>
        <v>0</v>
      </c>
      <c r="Y41" s="24">
        <f t="shared" si="20"/>
        <v>2340827.2400000002</v>
      </c>
      <c r="Z41" s="24">
        <f t="shared" si="21"/>
        <v>2340827.2400000002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2340827.2400000002</v>
      </c>
      <c r="AG41" s="25">
        <v>0</v>
      </c>
      <c r="AH41" s="24">
        <v>0</v>
      </c>
      <c r="AI41" s="25">
        <v>0</v>
      </c>
      <c r="AJ41" s="26">
        <v>0</v>
      </c>
      <c r="AK41" s="25">
        <v>0</v>
      </c>
      <c r="AL41" s="24">
        <v>0</v>
      </c>
      <c r="AM41" s="25">
        <v>0</v>
      </c>
      <c r="AN41" s="26">
        <v>0</v>
      </c>
      <c r="AO41" s="25">
        <v>0</v>
      </c>
      <c r="AP41" s="24">
        <v>0</v>
      </c>
      <c r="AQ41" s="24">
        <f t="shared" si="22"/>
        <v>1040367.66</v>
      </c>
      <c r="AR41" s="24">
        <f t="shared" si="23"/>
        <v>1040367.66</v>
      </c>
      <c r="AS41" s="25">
        <v>0</v>
      </c>
      <c r="AT41" s="24">
        <v>0</v>
      </c>
      <c r="AU41" s="25">
        <v>0</v>
      </c>
      <c r="AV41" s="24">
        <v>0</v>
      </c>
      <c r="AW41" s="25">
        <v>0</v>
      </c>
      <c r="AX41" s="24">
        <v>1040367.66</v>
      </c>
      <c r="AY41" s="25">
        <v>0</v>
      </c>
      <c r="AZ41" s="24">
        <v>0</v>
      </c>
      <c r="BA41" s="25">
        <v>0</v>
      </c>
      <c r="BB41" s="26">
        <v>0</v>
      </c>
      <c r="BC41" s="25">
        <v>0</v>
      </c>
      <c r="BD41" s="24">
        <v>0</v>
      </c>
      <c r="BE41" s="25">
        <v>0</v>
      </c>
      <c r="BF41" s="26">
        <v>0</v>
      </c>
      <c r="BG41" s="25">
        <v>0</v>
      </c>
      <c r="BH41" s="24">
        <v>0</v>
      </c>
      <c r="BI41" s="24">
        <f t="shared" si="24"/>
        <v>1040367.66</v>
      </c>
      <c r="BJ41" s="24">
        <f t="shared" si="25"/>
        <v>1040367.66</v>
      </c>
      <c r="BK41" s="25">
        <v>0</v>
      </c>
      <c r="BL41" s="24">
        <v>0</v>
      </c>
      <c r="BM41" s="25">
        <v>0</v>
      </c>
      <c r="BN41" s="24">
        <v>0</v>
      </c>
      <c r="BO41" s="25">
        <v>0</v>
      </c>
      <c r="BP41" s="24">
        <v>1040367.66</v>
      </c>
      <c r="BQ41" s="25">
        <v>0</v>
      </c>
      <c r="BR41" s="24">
        <v>0</v>
      </c>
      <c r="BS41" s="25">
        <v>0</v>
      </c>
      <c r="BT41" s="26">
        <v>0</v>
      </c>
      <c r="BU41" s="25">
        <v>0</v>
      </c>
      <c r="BV41" s="24">
        <v>0</v>
      </c>
      <c r="BW41" s="25">
        <v>0</v>
      </c>
      <c r="BX41" s="26">
        <v>0</v>
      </c>
      <c r="BY41" s="25">
        <v>0</v>
      </c>
      <c r="BZ41" s="24">
        <v>0</v>
      </c>
      <c r="CA41" s="24">
        <f t="shared" si="26"/>
        <v>780275.75</v>
      </c>
      <c r="CB41" s="24">
        <f t="shared" si="27"/>
        <v>780275.75</v>
      </c>
      <c r="CC41" s="25">
        <v>0</v>
      </c>
      <c r="CD41" s="24">
        <v>0</v>
      </c>
      <c r="CE41" s="25">
        <v>0</v>
      </c>
      <c r="CF41" s="24">
        <v>0</v>
      </c>
      <c r="CG41" s="25">
        <v>0</v>
      </c>
      <c r="CH41" s="24">
        <v>780275.75</v>
      </c>
      <c r="CI41" s="25">
        <v>0</v>
      </c>
      <c r="CJ41" s="24">
        <v>0</v>
      </c>
      <c r="CK41" s="25">
        <v>0</v>
      </c>
      <c r="CL41" s="26">
        <v>0</v>
      </c>
      <c r="CM41" s="25">
        <v>0</v>
      </c>
      <c r="CN41" s="24">
        <v>0</v>
      </c>
      <c r="CO41" s="25">
        <v>0</v>
      </c>
      <c r="CP41" s="26">
        <v>0</v>
      </c>
      <c r="CQ41" s="25">
        <v>0</v>
      </c>
      <c r="CR41" s="24">
        <v>0</v>
      </c>
    </row>
    <row r="42" spans="1:96" ht="15" customHeight="1" x14ac:dyDescent="0.25">
      <c r="A42" s="6" t="s">
        <v>206</v>
      </c>
      <c r="B42" s="8" t="s">
        <v>18</v>
      </c>
      <c r="C42" s="28">
        <v>330392</v>
      </c>
      <c r="D42" s="29" t="s">
        <v>124</v>
      </c>
      <c r="E42" s="29" t="s">
        <v>129</v>
      </c>
      <c r="F42" s="31" t="s">
        <v>125</v>
      </c>
      <c r="G42" s="24">
        <f t="shared" si="17"/>
        <v>202630140.96000001</v>
      </c>
      <c r="H42" s="24">
        <f t="shared" si="18"/>
        <v>202630140.96000001</v>
      </c>
      <c r="I42" s="25">
        <f t="shared" si="29"/>
        <v>66</v>
      </c>
      <c r="J42" s="24">
        <f t="shared" si="29"/>
        <v>11615.14</v>
      </c>
      <c r="K42" s="25">
        <f t="shared" si="29"/>
        <v>0</v>
      </c>
      <c r="L42" s="24">
        <f t="shared" si="29"/>
        <v>0</v>
      </c>
      <c r="M42" s="25">
        <f t="shared" si="29"/>
        <v>2251</v>
      </c>
      <c r="N42" s="24">
        <f t="shared" si="29"/>
        <v>202618525.81999999</v>
      </c>
      <c r="O42" s="25">
        <f t="shared" si="29"/>
        <v>0</v>
      </c>
      <c r="P42" s="24">
        <f t="shared" si="29"/>
        <v>0</v>
      </c>
      <c r="Q42" s="25">
        <f t="shared" si="29"/>
        <v>0</v>
      </c>
      <c r="R42" s="24">
        <f t="shared" si="29"/>
        <v>0</v>
      </c>
      <c r="S42" s="25">
        <f t="shared" si="29"/>
        <v>0</v>
      </c>
      <c r="T42" s="24">
        <f t="shared" si="29"/>
        <v>0</v>
      </c>
      <c r="U42" s="25">
        <f t="shared" si="29"/>
        <v>0</v>
      </c>
      <c r="V42" s="24">
        <f t="shared" si="29"/>
        <v>0</v>
      </c>
      <c r="W42" s="25">
        <f t="shared" si="29"/>
        <v>0</v>
      </c>
      <c r="X42" s="24">
        <f t="shared" si="29"/>
        <v>0</v>
      </c>
      <c r="Y42" s="24">
        <f t="shared" si="20"/>
        <v>60789042.289999999</v>
      </c>
      <c r="Z42" s="24">
        <f t="shared" si="21"/>
        <v>60789042.289999999</v>
      </c>
      <c r="AA42" s="25">
        <v>20</v>
      </c>
      <c r="AB42" s="24">
        <v>3484.54</v>
      </c>
      <c r="AC42" s="25">
        <v>0</v>
      </c>
      <c r="AD42" s="24">
        <v>0</v>
      </c>
      <c r="AE42" s="25">
        <v>675</v>
      </c>
      <c r="AF42" s="24">
        <v>60785557.75</v>
      </c>
      <c r="AG42" s="25">
        <v>0</v>
      </c>
      <c r="AH42" s="24">
        <v>0</v>
      </c>
      <c r="AI42" s="25">
        <v>0</v>
      </c>
      <c r="AJ42" s="26">
        <v>0</v>
      </c>
      <c r="AK42" s="25">
        <v>0</v>
      </c>
      <c r="AL42" s="24">
        <v>0</v>
      </c>
      <c r="AM42" s="25">
        <v>0</v>
      </c>
      <c r="AN42" s="26">
        <v>0</v>
      </c>
      <c r="AO42" s="25">
        <v>0</v>
      </c>
      <c r="AP42" s="24">
        <v>0</v>
      </c>
      <c r="AQ42" s="24">
        <f t="shared" si="22"/>
        <v>40526028.189999998</v>
      </c>
      <c r="AR42" s="24">
        <f t="shared" si="23"/>
        <v>40526028.189999998</v>
      </c>
      <c r="AS42" s="25">
        <v>13</v>
      </c>
      <c r="AT42" s="24">
        <v>2323.0300000000002</v>
      </c>
      <c r="AU42" s="25">
        <v>0</v>
      </c>
      <c r="AV42" s="24">
        <v>0</v>
      </c>
      <c r="AW42" s="25">
        <v>450</v>
      </c>
      <c r="AX42" s="24">
        <v>40523705.159999996</v>
      </c>
      <c r="AY42" s="25">
        <v>0</v>
      </c>
      <c r="AZ42" s="24">
        <v>0</v>
      </c>
      <c r="BA42" s="25">
        <v>0</v>
      </c>
      <c r="BB42" s="26">
        <v>0</v>
      </c>
      <c r="BC42" s="25">
        <v>0</v>
      </c>
      <c r="BD42" s="24">
        <v>0</v>
      </c>
      <c r="BE42" s="25">
        <v>0</v>
      </c>
      <c r="BF42" s="26">
        <v>0</v>
      </c>
      <c r="BG42" s="25">
        <v>0</v>
      </c>
      <c r="BH42" s="24">
        <v>0</v>
      </c>
      <c r="BI42" s="24">
        <f t="shared" si="24"/>
        <v>40526028.189999998</v>
      </c>
      <c r="BJ42" s="24">
        <f t="shared" si="25"/>
        <v>40526028.189999998</v>
      </c>
      <c r="BK42" s="25">
        <v>13</v>
      </c>
      <c r="BL42" s="24">
        <v>2323.0300000000002</v>
      </c>
      <c r="BM42" s="25">
        <v>0</v>
      </c>
      <c r="BN42" s="24">
        <v>0</v>
      </c>
      <c r="BO42" s="25">
        <v>450</v>
      </c>
      <c r="BP42" s="24">
        <v>40523705.159999996</v>
      </c>
      <c r="BQ42" s="25">
        <v>0</v>
      </c>
      <c r="BR42" s="24">
        <v>0</v>
      </c>
      <c r="BS42" s="25">
        <v>0</v>
      </c>
      <c r="BT42" s="26">
        <v>0</v>
      </c>
      <c r="BU42" s="25">
        <v>0</v>
      </c>
      <c r="BV42" s="24">
        <v>0</v>
      </c>
      <c r="BW42" s="25">
        <v>0</v>
      </c>
      <c r="BX42" s="26">
        <v>0</v>
      </c>
      <c r="BY42" s="25">
        <v>0</v>
      </c>
      <c r="BZ42" s="24">
        <v>0</v>
      </c>
      <c r="CA42" s="24">
        <f t="shared" si="26"/>
        <v>60789042.289999999</v>
      </c>
      <c r="CB42" s="24">
        <f t="shared" si="27"/>
        <v>60789042.289999999</v>
      </c>
      <c r="CC42" s="25">
        <v>20</v>
      </c>
      <c r="CD42" s="24">
        <v>3484.54</v>
      </c>
      <c r="CE42" s="25">
        <v>0</v>
      </c>
      <c r="CF42" s="24">
        <v>0</v>
      </c>
      <c r="CG42" s="25">
        <v>676</v>
      </c>
      <c r="CH42" s="24">
        <v>60785557.75</v>
      </c>
      <c r="CI42" s="25">
        <v>0</v>
      </c>
      <c r="CJ42" s="24">
        <v>0</v>
      </c>
      <c r="CK42" s="25">
        <v>0</v>
      </c>
      <c r="CL42" s="26">
        <v>0</v>
      </c>
      <c r="CM42" s="25">
        <v>0</v>
      </c>
      <c r="CN42" s="24">
        <v>0</v>
      </c>
      <c r="CO42" s="25">
        <v>0</v>
      </c>
      <c r="CP42" s="26">
        <v>0</v>
      </c>
      <c r="CQ42" s="25">
        <v>0</v>
      </c>
      <c r="CR42" s="24">
        <v>0</v>
      </c>
    </row>
    <row r="43" spans="1:96" ht="15" customHeight="1" x14ac:dyDescent="0.25">
      <c r="A43" s="6" t="s">
        <v>207</v>
      </c>
      <c r="B43" s="8" t="s">
        <v>208</v>
      </c>
      <c r="C43" s="28">
        <v>330396</v>
      </c>
      <c r="D43" s="29" t="s">
        <v>124</v>
      </c>
      <c r="E43" s="29" t="s">
        <v>129</v>
      </c>
      <c r="F43" s="31" t="s">
        <v>125</v>
      </c>
      <c r="G43" s="24">
        <f t="shared" si="17"/>
        <v>22407880.66</v>
      </c>
      <c r="H43" s="24">
        <f t="shared" si="18"/>
        <v>22407880.66</v>
      </c>
      <c r="I43" s="25">
        <f t="shared" si="29"/>
        <v>0</v>
      </c>
      <c r="J43" s="24">
        <f t="shared" si="29"/>
        <v>0</v>
      </c>
      <c r="K43" s="25">
        <f t="shared" si="29"/>
        <v>0</v>
      </c>
      <c r="L43" s="24">
        <f t="shared" si="29"/>
        <v>0</v>
      </c>
      <c r="M43" s="25">
        <f t="shared" si="29"/>
        <v>0</v>
      </c>
      <c r="N43" s="24">
        <f t="shared" si="29"/>
        <v>22407880.66</v>
      </c>
      <c r="O43" s="25">
        <f t="shared" si="29"/>
        <v>0</v>
      </c>
      <c r="P43" s="24">
        <f t="shared" si="29"/>
        <v>0</v>
      </c>
      <c r="Q43" s="25">
        <f t="shared" si="29"/>
        <v>0</v>
      </c>
      <c r="R43" s="24">
        <f t="shared" si="29"/>
        <v>0</v>
      </c>
      <c r="S43" s="25">
        <f t="shared" si="29"/>
        <v>0</v>
      </c>
      <c r="T43" s="24">
        <f t="shared" si="29"/>
        <v>0</v>
      </c>
      <c r="U43" s="25">
        <f t="shared" si="29"/>
        <v>0</v>
      </c>
      <c r="V43" s="24">
        <f t="shared" si="29"/>
        <v>0</v>
      </c>
      <c r="W43" s="25">
        <f t="shared" si="29"/>
        <v>0</v>
      </c>
      <c r="X43" s="24">
        <f t="shared" si="29"/>
        <v>0</v>
      </c>
      <c r="Y43" s="24">
        <f t="shared" si="20"/>
        <v>6722364.2000000002</v>
      </c>
      <c r="Z43" s="24">
        <f t="shared" si="21"/>
        <v>6722364.2000000002</v>
      </c>
      <c r="AA43" s="25">
        <v>0</v>
      </c>
      <c r="AB43" s="24">
        <v>0</v>
      </c>
      <c r="AC43" s="25">
        <v>0</v>
      </c>
      <c r="AD43" s="24">
        <v>0</v>
      </c>
      <c r="AE43" s="25">
        <v>0</v>
      </c>
      <c r="AF43" s="24">
        <v>6722364.2000000002</v>
      </c>
      <c r="AG43" s="25">
        <v>0</v>
      </c>
      <c r="AH43" s="24">
        <v>0</v>
      </c>
      <c r="AI43" s="25">
        <v>0</v>
      </c>
      <c r="AJ43" s="26">
        <v>0</v>
      </c>
      <c r="AK43" s="25">
        <v>0</v>
      </c>
      <c r="AL43" s="24">
        <v>0</v>
      </c>
      <c r="AM43" s="25">
        <v>0</v>
      </c>
      <c r="AN43" s="26">
        <v>0</v>
      </c>
      <c r="AO43" s="25">
        <v>0</v>
      </c>
      <c r="AP43" s="24">
        <v>0</v>
      </c>
      <c r="AQ43" s="24">
        <f t="shared" si="22"/>
        <v>4481576.13</v>
      </c>
      <c r="AR43" s="24">
        <f t="shared" si="23"/>
        <v>4481576.13</v>
      </c>
      <c r="AS43" s="25">
        <v>0</v>
      </c>
      <c r="AT43" s="24">
        <v>0</v>
      </c>
      <c r="AU43" s="25">
        <v>0</v>
      </c>
      <c r="AV43" s="24">
        <v>0</v>
      </c>
      <c r="AW43" s="25">
        <v>0</v>
      </c>
      <c r="AX43" s="24">
        <v>4481576.13</v>
      </c>
      <c r="AY43" s="25">
        <v>0</v>
      </c>
      <c r="AZ43" s="24">
        <v>0</v>
      </c>
      <c r="BA43" s="25">
        <v>0</v>
      </c>
      <c r="BB43" s="26">
        <v>0</v>
      </c>
      <c r="BC43" s="25">
        <v>0</v>
      </c>
      <c r="BD43" s="24">
        <v>0</v>
      </c>
      <c r="BE43" s="25">
        <v>0</v>
      </c>
      <c r="BF43" s="26">
        <v>0</v>
      </c>
      <c r="BG43" s="25">
        <v>0</v>
      </c>
      <c r="BH43" s="24">
        <v>0</v>
      </c>
      <c r="BI43" s="24">
        <f t="shared" si="24"/>
        <v>4481576.13</v>
      </c>
      <c r="BJ43" s="24">
        <f t="shared" si="25"/>
        <v>4481576.13</v>
      </c>
      <c r="BK43" s="25">
        <v>0</v>
      </c>
      <c r="BL43" s="24">
        <v>0</v>
      </c>
      <c r="BM43" s="25">
        <v>0</v>
      </c>
      <c r="BN43" s="24">
        <v>0</v>
      </c>
      <c r="BO43" s="25">
        <v>0</v>
      </c>
      <c r="BP43" s="24">
        <v>4481576.13</v>
      </c>
      <c r="BQ43" s="25">
        <v>0</v>
      </c>
      <c r="BR43" s="24">
        <v>0</v>
      </c>
      <c r="BS43" s="25">
        <v>0</v>
      </c>
      <c r="BT43" s="26">
        <v>0</v>
      </c>
      <c r="BU43" s="25">
        <v>0</v>
      </c>
      <c r="BV43" s="24">
        <v>0</v>
      </c>
      <c r="BW43" s="25">
        <v>0</v>
      </c>
      <c r="BX43" s="26">
        <v>0</v>
      </c>
      <c r="BY43" s="25">
        <v>0</v>
      </c>
      <c r="BZ43" s="24">
        <v>0</v>
      </c>
      <c r="CA43" s="24">
        <f t="shared" si="26"/>
        <v>6722364.2000000002</v>
      </c>
      <c r="CB43" s="24">
        <f t="shared" si="27"/>
        <v>6722364.2000000002</v>
      </c>
      <c r="CC43" s="25">
        <v>0</v>
      </c>
      <c r="CD43" s="24">
        <v>0</v>
      </c>
      <c r="CE43" s="25">
        <v>0</v>
      </c>
      <c r="CF43" s="24">
        <v>0</v>
      </c>
      <c r="CG43" s="25">
        <v>0</v>
      </c>
      <c r="CH43" s="24">
        <v>6722364.2000000002</v>
      </c>
      <c r="CI43" s="25">
        <v>0</v>
      </c>
      <c r="CJ43" s="24">
        <v>0</v>
      </c>
      <c r="CK43" s="25">
        <v>0</v>
      </c>
      <c r="CL43" s="26">
        <v>0</v>
      </c>
      <c r="CM43" s="25">
        <v>0</v>
      </c>
      <c r="CN43" s="24">
        <v>0</v>
      </c>
      <c r="CO43" s="25">
        <v>0</v>
      </c>
      <c r="CP43" s="26">
        <v>0</v>
      </c>
      <c r="CQ43" s="25">
        <v>0</v>
      </c>
      <c r="CR43" s="24">
        <v>0</v>
      </c>
    </row>
    <row r="44" spans="1:96" ht="15" customHeight="1" x14ac:dyDescent="0.25">
      <c r="A44" s="6" t="s">
        <v>209</v>
      </c>
      <c r="B44" s="8" t="s">
        <v>19</v>
      </c>
      <c r="C44" s="28">
        <v>330399</v>
      </c>
      <c r="D44" s="29" t="s">
        <v>124</v>
      </c>
      <c r="E44" s="29" t="s">
        <v>129</v>
      </c>
      <c r="F44" s="31" t="s">
        <v>125</v>
      </c>
      <c r="G44" s="24">
        <f t="shared" si="17"/>
        <v>14226476.43</v>
      </c>
      <c r="H44" s="24">
        <f t="shared" si="18"/>
        <v>257410.61</v>
      </c>
      <c r="I44" s="25">
        <f t="shared" si="29"/>
        <v>0</v>
      </c>
      <c r="J44" s="24">
        <f t="shared" si="29"/>
        <v>0</v>
      </c>
      <c r="K44" s="25">
        <f t="shared" si="29"/>
        <v>0</v>
      </c>
      <c r="L44" s="24">
        <f t="shared" si="29"/>
        <v>0</v>
      </c>
      <c r="M44" s="25">
        <f t="shared" si="29"/>
        <v>0</v>
      </c>
      <c r="N44" s="24">
        <f t="shared" si="29"/>
        <v>257410.61</v>
      </c>
      <c r="O44" s="25">
        <f t="shared" si="29"/>
        <v>160</v>
      </c>
      <c r="P44" s="24">
        <f t="shared" si="29"/>
        <v>13969065.82</v>
      </c>
      <c r="Q44" s="25">
        <f t="shared" si="29"/>
        <v>0</v>
      </c>
      <c r="R44" s="24">
        <f t="shared" si="29"/>
        <v>0</v>
      </c>
      <c r="S44" s="25">
        <f t="shared" si="29"/>
        <v>0</v>
      </c>
      <c r="T44" s="24">
        <f t="shared" si="29"/>
        <v>0</v>
      </c>
      <c r="U44" s="25">
        <f t="shared" si="29"/>
        <v>0</v>
      </c>
      <c r="V44" s="24">
        <f t="shared" si="29"/>
        <v>0</v>
      </c>
      <c r="W44" s="25">
        <f t="shared" si="29"/>
        <v>0</v>
      </c>
      <c r="X44" s="24">
        <f t="shared" si="29"/>
        <v>0</v>
      </c>
      <c r="Y44" s="24">
        <f t="shared" si="20"/>
        <v>4993594.8</v>
      </c>
      <c r="Z44" s="24">
        <f t="shared" si="21"/>
        <v>77223.179999999993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77223.179999999993</v>
      </c>
      <c r="AG44" s="25">
        <v>55</v>
      </c>
      <c r="AH44" s="24">
        <v>4916371.62</v>
      </c>
      <c r="AI44" s="25">
        <v>0</v>
      </c>
      <c r="AJ44" s="26">
        <v>0</v>
      </c>
      <c r="AK44" s="25">
        <v>0</v>
      </c>
      <c r="AL44" s="24">
        <v>0</v>
      </c>
      <c r="AM44" s="25">
        <v>0</v>
      </c>
      <c r="AN44" s="26">
        <v>0</v>
      </c>
      <c r="AO44" s="25">
        <v>0</v>
      </c>
      <c r="AP44" s="24">
        <v>0</v>
      </c>
      <c r="AQ44" s="24">
        <f t="shared" si="22"/>
        <v>2637966.1800000002</v>
      </c>
      <c r="AR44" s="24">
        <f t="shared" si="23"/>
        <v>51482.12</v>
      </c>
      <c r="AS44" s="25">
        <v>0</v>
      </c>
      <c r="AT44" s="24">
        <v>0</v>
      </c>
      <c r="AU44" s="25">
        <v>0</v>
      </c>
      <c r="AV44" s="24">
        <v>0</v>
      </c>
      <c r="AW44" s="25">
        <v>0</v>
      </c>
      <c r="AX44" s="24">
        <v>51482.12</v>
      </c>
      <c r="AY44" s="25">
        <v>30</v>
      </c>
      <c r="AZ44" s="24">
        <v>2586484.06</v>
      </c>
      <c r="BA44" s="25">
        <v>0</v>
      </c>
      <c r="BB44" s="26">
        <v>0</v>
      </c>
      <c r="BC44" s="25">
        <v>0</v>
      </c>
      <c r="BD44" s="24">
        <v>0</v>
      </c>
      <c r="BE44" s="25">
        <v>0</v>
      </c>
      <c r="BF44" s="26">
        <v>0</v>
      </c>
      <c r="BG44" s="25">
        <v>0</v>
      </c>
      <c r="BH44" s="24">
        <v>0</v>
      </c>
      <c r="BI44" s="24">
        <f t="shared" si="24"/>
        <v>2637966.1800000002</v>
      </c>
      <c r="BJ44" s="24">
        <f t="shared" si="25"/>
        <v>51482.12</v>
      </c>
      <c r="BK44" s="25">
        <v>0</v>
      </c>
      <c r="BL44" s="24">
        <v>0</v>
      </c>
      <c r="BM44" s="25">
        <v>0</v>
      </c>
      <c r="BN44" s="24">
        <v>0</v>
      </c>
      <c r="BO44" s="25">
        <v>0</v>
      </c>
      <c r="BP44" s="24">
        <v>51482.12</v>
      </c>
      <c r="BQ44" s="25">
        <v>30</v>
      </c>
      <c r="BR44" s="24">
        <v>2586484.06</v>
      </c>
      <c r="BS44" s="25">
        <v>0</v>
      </c>
      <c r="BT44" s="26">
        <v>0</v>
      </c>
      <c r="BU44" s="25">
        <v>0</v>
      </c>
      <c r="BV44" s="24">
        <v>0</v>
      </c>
      <c r="BW44" s="25">
        <v>0</v>
      </c>
      <c r="BX44" s="26">
        <v>0</v>
      </c>
      <c r="BY44" s="25">
        <v>0</v>
      </c>
      <c r="BZ44" s="24">
        <v>0</v>
      </c>
      <c r="CA44" s="24">
        <f t="shared" si="26"/>
        <v>3956949.27</v>
      </c>
      <c r="CB44" s="24">
        <f t="shared" si="27"/>
        <v>77223.19</v>
      </c>
      <c r="CC44" s="25">
        <v>0</v>
      </c>
      <c r="CD44" s="24">
        <v>0</v>
      </c>
      <c r="CE44" s="25">
        <v>0</v>
      </c>
      <c r="CF44" s="24">
        <v>0</v>
      </c>
      <c r="CG44" s="25">
        <v>0</v>
      </c>
      <c r="CH44" s="24">
        <v>77223.19</v>
      </c>
      <c r="CI44" s="25">
        <v>45</v>
      </c>
      <c r="CJ44" s="24">
        <v>3879726.08</v>
      </c>
      <c r="CK44" s="25">
        <v>0</v>
      </c>
      <c r="CL44" s="26">
        <v>0</v>
      </c>
      <c r="CM44" s="25">
        <v>0</v>
      </c>
      <c r="CN44" s="24">
        <v>0</v>
      </c>
      <c r="CO44" s="25">
        <v>0</v>
      </c>
      <c r="CP44" s="26">
        <v>0</v>
      </c>
      <c r="CQ44" s="25">
        <v>0</v>
      </c>
      <c r="CR44" s="24">
        <v>0</v>
      </c>
    </row>
    <row r="45" spans="1:96" ht="15" customHeight="1" x14ac:dyDescent="0.25">
      <c r="A45" s="6" t="s">
        <v>210</v>
      </c>
      <c r="B45" s="8" t="s">
        <v>100</v>
      </c>
      <c r="C45" s="28">
        <v>330401</v>
      </c>
      <c r="D45" s="29" t="s">
        <v>124</v>
      </c>
      <c r="E45" s="29" t="s">
        <v>129</v>
      </c>
      <c r="F45" s="31" t="s">
        <v>125</v>
      </c>
      <c r="G45" s="24">
        <f t="shared" si="17"/>
        <v>13184853.34</v>
      </c>
      <c r="H45" s="24">
        <f t="shared" si="18"/>
        <v>13184853.34</v>
      </c>
      <c r="I45" s="25">
        <f t="shared" ref="I45:X45" si="30">AA45+AS45+BK45+CC45</f>
        <v>0</v>
      </c>
      <c r="J45" s="24">
        <f t="shared" si="30"/>
        <v>0</v>
      </c>
      <c r="K45" s="25">
        <f t="shared" si="30"/>
        <v>0</v>
      </c>
      <c r="L45" s="24">
        <f t="shared" si="30"/>
        <v>0</v>
      </c>
      <c r="M45" s="25">
        <f t="shared" si="30"/>
        <v>0</v>
      </c>
      <c r="N45" s="24">
        <f t="shared" si="30"/>
        <v>13184853.34</v>
      </c>
      <c r="O45" s="25">
        <f t="shared" si="30"/>
        <v>0</v>
      </c>
      <c r="P45" s="24">
        <f t="shared" si="30"/>
        <v>0</v>
      </c>
      <c r="Q45" s="25">
        <f t="shared" si="30"/>
        <v>0</v>
      </c>
      <c r="R45" s="24">
        <f t="shared" si="30"/>
        <v>0</v>
      </c>
      <c r="S45" s="25">
        <f t="shared" si="30"/>
        <v>0</v>
      </c>
      <c r="T45" s="24">
        <f t="shared" si="30"/>
        <v>0</v>
      </c>
      <c r="U45" s="25">
        <f t="shared" si="30"/>
        <v>0</v>
      </c>
      <c r="V45" s="24">
        <f t="shared" si="30"/>
        <v>0</v>
      </c>
      <c r="W45" s="25">
        <f t="shared" si="30"/>
        <v>0</v>
      </c>
      <c r="X45" s="24">
        <f t="shared" si="30"/>
        <v>0</v>
      </c>
      <c r="Y45" s="24">
        <f t="shared" si="20"/>
        <v>6910629</v>
      </c>
      <c r="Z45" s="24">
        <f t="shared" si="21"/>
        <v>6910629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6910629</v>
      </c>
      <c r="AG45" s="25">
        <v>0</v>
      </c>
      <c r="AH45" s="24">
        <v>0</v>
      </c>
      <c r="AI45" s="25">
        <v>0</v>
      </c>
      <c r="AJ45" s="26">
        <v>0</v>
      </c>
      <c r="AK45" s="25">
        <v>0</v>
      </c>
      <c r="AL45" s="24">
        <v>0</v>
      </c>
      <c r="AM45" s="25">
        <v>0</v>
      </c>
      <c r="AN45" s="26">
        <v>0</v>
      </c>
      <c r="AO45" s="25">
        <v>0</v>
      </c>
      <c r="AP45" s="24">
        <v>0</v>
      </c>
      <c r="AQ45" s="24">
        <f t="shared" si="22"/>
        <v>2636970.67</v>
      </c>
      <c r="AR45" s="24">
        <f t="shared" si="23"/>
        <v>2636970.67</v>
      </c>
      <c r="AS45" s="25">
        <v>0</v>
      </c>
      <c r="AT45" s="24">
        <v>0</v>
      </c>
      <c r="AU45" s="25">
        <v>0</v>
      </c>
      <c r="AV45" s="24">
        <v>0</v>
      </c>
      <c r="AW45" s="25">
        <v>0</v>
      </c>
      <c r="AX45" s="24">
        <v>2636970.67</v>
      </c>
      <c r="AY45" s="25">
        <v>0</v>
      </c>
      <c r="AZ45" s="24">
        <v>0</v>
      </c>
      <c r="BA45" s="25">
        <v>0</v>
      </c>
      <c r="BB45" s="26">
        <v>0</v>
      </c>
      <c r="BC45" s="25">
        <v>0</v>
      </c>
      <c r="BD45" s="24">
        <v>0</v>
      </c>
      <c r="BE45" s="25">
        <v>0</v>
      </c>
      <c r="BF45" s="26">
        <v>0</v>
      </c>
      <c r="BG45" s="25">
        <v>0</v>
      </c>
      <c r="BH45" s="24">
        <v>0</v>
      </c>
      <c r="BI45" s="24">
        <f t="shared" si="24"/>
        <v>2636970.67</v>
      </c>
      <c r="BJ45" s="24">
        <f t="shared" si="25"/>
        <v>2636970.67</v>
      </c>
      <c r="BK45" s="25">
        <v>0</v>
      </c>
      <c r="BL45" s="24">
        <v>0</v>
      </c>
      <c r="BM45" s="25">
        <v>0</v>
      </c>
      <c r="BN45" s="24">
        <v>0</v>
      </c>
      <c r="BO45" s="25">
        <v>0</v>
      </c>
      <c r="BP45" s="24">
        <v>2636970.67</v>
      </c>
      <c r="BQ45" s="25">
        <v>0</v>
      </c>
      <c r="BR45" s="24">
        <v>0</v>
      </c>
      <c r="BS45" s="25">
        <v>0</v>
      </c>
      <c r="BT45" s="26">
        <v>0</v>
      </c>
      <c r="BU45" s="25">
        <v>0</v>
      </c>
      <c r="BV45" s="24">
        <v>0</v>
      </c>
      <c r="BW45" s="25">
        <v>0</v>
      </c>
      <c r="BX45" s="26">
        <v>0</v>
      </c>
      <c r="BY45" s="25">
        <v>0</v>
      </c>
      <c r="BZ45" s="24">
        <v>0</v>
      </c>
      <c r="CA45" s="24">
        <f t="shared" si="26"/>
        <v>1000283</v>
      </c>
      <c r="CB45" s="24">
        <f t="shared" si="27"/>
        <v>1000283</v>
      </c>
      <c r="CC45" s="25">
        <v>0</v>
      </c>
      <c r="CD45" s="24">
        <v>0</v>
      </c>
      <c r="CE45" s="25">
        <v>0</v>
      </c>
      <c r="CF45" s="24">
        <v>0</v>
      </c>
      <c r="CG45" s="25">
        <v>0</v>
      </c>
      <c r="CH45" s="24">
        <v>1000283</v>
      </c>
      <c r="CI45" s="25">
        <v>0</v>
      </c>
      <c r="CJ45" s="24">
        <v>0</v>
      </c>
      <c r="CK45" s="25">
        <v>0</v>
      </c>
      <c r="CL45" s="26">
        <v>0</v>
      </c>
      <c r="CM45" s="25">
        <v>0</v>
      </c>
      <c r="CN45" s="24">
        <v>0</v>
      </c>
      <c r="CO45" s="25">
        <v>0</v>
      </c>
      <c r="CP45" s="26">
        <v>0</v>
      </c>
      <c r="CQ45" s="25">
        <v>0</v>
      </c>
      <c r="CR45" s="24">
        <v>0</v>
      </c>
    </row>
    <row r="46" spans="1:96" ht="15" customHeight="1" x14ac:dyDescent="0.25">
      <c r="A46" s="6" t="s">
        <v>211</v>
      </c>
      <c r="B46" s="8" t="s">
        <v>101</v>
      </c>
      <c r="C46" s="28">
        <v>330381</v>
      </c>
      <c r="D46" s="29" t="s">
        <v>124</v>
      </c>
      <c r="E46" s="29" t="s">
        <v>129</v>
      </c>
      <c r="F46" s="31" t="s">
        <v>125</v>
      </c>
      <c r="G46" s="24">
        <f t="shared" si="17"/>
        <v>2224704.35</v>
      </c>
      <c r="H46" s="24">
        <f t="shared" si="18"/>
        <v>0</v>
      </c>
      <c r="I46" s="25">
        <f t="shared" si="29"/>
        <v>0</v>
      </c>
      <c r="J46" s="24">
        <f t="shared" si="29"/>
        <v>0</v>
      </c>
      <c r="K46" s="25">
        <f t="shared" si="29"/>
        <v>0</v>
      </c>
      <c r="L46" s="24">
        <f t="shared" si="29"/>
        <v>0</v>
      </c>
      <c r="M46" s="25">
        <f t="shared" si="29"/>
        <v>0</v>
      </c>
      <c r="N46" s="24">
        <f t="shared" si="29"/>
        <v>0</v>
      </c>
      <c r="O46" s="25">
        <f t="shared" si="29"/>
        <v>69</v>
      </c>
      <c r="P46" s="24">
        <f t="shared" si="29"/>
        <v>2224704.35</v>
      </c>
      <c r="Q46" s="25">
        <f t="shared" si="29"/>
        <v>0</v>
      </c>
      <c r="R46" s="24">
        <f t="shared" si="29"/>
        <v>0</v>
      </c>
      <c r="S46" s="25">
        <f t="shared" si="29"/>
        <v>0</v>
      </c>
      <c r="T46" s="24">
        <f t="shared" si="29"/>
        <v>0</v>
      </c>
      <c r="U46" s="25">
        <f t="shared" si="29"/>
        <v>0</v>
      </c>
      <c r="V46" s="24">
        <f t="shared" si="29"/>
        <v>0</v>
      </c>
      <c r="W46" s="25">
        <f t="shared" si="29"/>
        <v>0</v>
      </c>
      <c r="X46" s="24">
        <f t="shared" si="29"/>
        <v>0</v>
      </c>
      <c r="Y46" s="24">
        <f t="shared" si="20"/>
        <v>667411.31000000006</v>
      </c>
      <c r="Z46" s="24">
        <f t="shared" si="21"/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21</v>
      </c>
      <c r="AH46" s="24">
        <v>667411.31000000006</v>
      </c>
      <c r="AI46" s="25">
        <v>0</v>
      </c>
      <c r="AJ46" s="26">
        <v>0</v>
      </c>
      <c r="AK46" s="25">
        <v>0</v>
      </c>
      <c r="AL46" s="24">
        <v>0</v>
      </c>
      <c r="AM46" s="25">
        <v>0</v>
      </c>
      <c r="AN46" s="26">
        <v>0</v>
      </c>
      <c r="AO46" s="25">
        <v>0</v>
      </c>
      <c r="AP46" s="24">
        <v>0</v>
      </c>
      <c r="AQ46" s="24">
        <f t="shared" si="22"/>
        <v>444940.87</v>
      </c>
      <c r="AR46" s="24">
        <f t="shared" si="23"/>
        <v>0</v>
      </c>
      <c r="AS46" s="25">
        <v>0</v>
      </c>
      <c r="AT46" s="24">
        <v>0</v>
      </c>
      <c r="AU46" s="25">
        <v>0</v>
      </c>
      <c r="AV46" s="24">
        <v>0</v>
      </c>
      <c r="AW46" s="25">
        <v>0</v>
      </c>
      <c r="AX46" s="24">
        <v>0</v>
      </c>
      <c r="AY46" s="25">
        <v>14</v>
      </c>
      <c r="AZ46" s="24">
        <v>444940.87</v>
      </c>
      <c r="BA46" s="25">
        <v>0</v>
      </c>
      <c r="BB46" s="26">
        <v>0</v>
      </c>
      <c r="BC46" s="25">
        <v>0</v>
      </c>
      <c r="BD46" s="24">
        <v>0</v>
      </c>
      <c r="BE46" s="25">
        <v>0</v>
      </c>
      <c r="BF46" s="26">
        <v>0</v>
      </c>
      <c r="BG46" s="25">
        <v>0</v>
      </c>
      <c r="BH46" s="24">
        <v>0</v>
      </c>
      <c r="BI46" s="24">
        <f t="shared" si="24"/>
        <v>444940.87</v>
      </c>
      <c r="BJ46" s="24">
        <f t="shared" si="25"/>
        <v>0</v>
      </c>
      <c r="BK46" s="25">
        <v>0</v>
      </c>
      <c r="BL46" s="24">
        <v>0</v>
      </c>
      <c r="BM46" s="25">
        <v>0</v>
      </c>
      <c r="BN46" s="24">
        <v>0</v>
      </c>
      <c r="BO46" s="25">
        <v>0</v>
      </c>
      <c r="BP46" s="24">
        <v>0</v>
      </c>
      <c r="BQ46" s="25">
        <v>14</v>
      </c>
      <c r="BR46" s="24">
        <v>444940.87</v>
      </c>
      <c r="BS46" s="25">
        <v>0</v>
      </c>
      <c r="BT46" s="26">
        <v>0</v>
      </c>
      <c r="BU46" s="25">
        <v>0</v>
      </c>
      <c r="BV46" s="24">
        <v>0</v>
      </c>
      <c r="BW46" s="25">
        <v>0</v>
      </c>
      <c r="BX46" s="26">
        <v>0</v>
      </c>
      <c r="BY46" s="25">
        <v>0</v>
      </c>
      <c r="BZ46" s="24">
        <v>0</v>
      </c>
      <c r="CA46" s="24">
        <f t="shared" si="26"/>
        <v>667411.30000000005</v>
      </c>
      <c r="CB46" s="24">
        <f t="shared" si="27"/>
        <v>0</v>
      </c>
      <c r="CC46" s="25">
        <v>0</v>
      </c>
      <c r="CD46" s="24">
        <v>0</v>
      </c>
      <c r="CE46" s="25">
        <v>0</v>
      </c>
      <c r="CF46" s="24">
        <v>0</v>
      </c>
      <c r="CG46" s="25">
        <v>0</v>
      </c>
      <c r="CH46" s="24">
        <v>0</v>
      </c>
      <c r="CI46" s="25">
        <v>20</v>
      </c>
      <c r="CJ46" s="24">
        <v>667411.30000000005</v>
      </c>
      <c r="CK46" s="25">
        <v>0</v>
      </c>
      <c r="CL46" s="26">
        <v>0</v>
      </c>
      <c r="CM46" s="25">
        <v>0</v>
      </c>
      <c r="CN46" s="24">
        <v>0</v>
      </c>
      <c r="CO46" s="25">
        <v>0</v>
      </c>
      <c r="CP46" s="26">
        <v>0</v>
      </c>
      <c r="CQ46" s="25">
        <v>0</v>
      </c>
      <c r="CR46" s="24">
        <v>0</v>
      </c>
    </row>
    <row r="47" spans="1:96" ht="15" customHeight="1" x14ac:dyDescent="0.25">
      <c r="A47" s="6" t="s">
        <v>212</v>
      </c>
      <c r="B47" s="8" t="s">
        <v>80</v>
      </c>
      <c r="C47" s="28">
        <v>330380</v>
      </c>
      <c r="D47" s="29" t="s">
        <v>124</v>
      </c>
      <c r="E47" s="29" t="s">
        <v>129</v>
      </c>
      <c r="F47" s="31" t="s">
        <v>125</v>
      </c>
      <c r="G47" s="24">
        <f t="shared" si="17"/>
        <v>61717736.149999999</v>
      </c>
      <c r="H47" s="24">
        <f t="shared" si="18"/>
        <v>61717736.149999999</v>
      </c>
      <c r="I47" s="25">
        <f t="shared" si="29"/>
        <v>39</v>
      </c>
      <c r="J47" s="24">
        <f t="shared" si="29"/>
        <v>6990.33</v>
      </c>
      <c r="K47" s="25">
        <f t="shared" si="29"/>
        <v>0</v>
      </c>
      <c r="L47" s="24">
        <f t="shared" si="29"/>
        <v>0</v>
      </c>
      <c r="M47" s="25">
        <f t="shared" si="29"/>
        <v>663</v>
      </c>
      <c r="N47" s="24">
        <f t="shared" si="29"/>
        <v>61710745.82</v>
      </c>
      <c r="O47" s="25">
        <f t="shared" si="29"/>
        <v>0</v>
      </c>
      <c r="P47" s="24">
        <f t="shared" si="29"/>
        <v>0</v>
      </c>
      <c r="Q47" s="25">
        <f t="shared" si="29"/>
        <v>0</v>
      </c>
      <c r="R47" s="24">
        <f t="shared" si="29"/>
        <v>0</v>
      </c>
      <c r="S47" s="25">
        <f t="shared" si="29"/>
        <v>0</v>
      </c>
      <c r="T47" s="24">
        <f t="shared" si="29"/>
        <v>0</v>
      </c>
      <c r="U47" s="25">
        <f t="shared" si="29"/>
        <v>0</v>
      </c>
      <c r="V47" s="24">
        <f t="shared" si="29"/>
        <v>0</v>
      </c>
      <c r="W47" s="25">
        <f t="shared" si="29"/>
        <v>0</v>
      </c>
      <c r="X47" s="24">
        <f t="shared" si="29"/>
        <v>0</v>
      </c>
      <c r="Y47" s="24">
        <f t="shared" si="20"/>
        <v>18515320.850000001</v>
      </c>
      <c r="Z47" s="24">
        <f t="shared" si="21"/>
        <v>18515320.850000001</v>
      </c>
      <c r="AA47" s="25">
        <v>12</v>
      </c>
      <c r="AB47" s="24">
        <v>2097.1</v>
      </c>
      <c r="AC47" s="25">
        <v>0</v>
      </c>
      <c r="AD47" s="24">
        <v>0</v>
      </c>
      <c r="AE47" s="25">
        <v>199</v>
      </c>
      <c r="AF47" s="24">
        <v>18513223.75</v>
      </c>
      <c r="AG47" s="25">
        <v>0</v>
      </c>
      <c r="AH47" s="24">
        <v>0</v>
      </c>
      <c r="AI47" s="25">
        <v>0</v>
      </c>
      <c r="AJ47" s="26">
        <v>0</v>
      </c>
      <c r="AK47" s="25">
        <v>0</v>
      </c>
      <c r="AL47" s="24">
        <v>0</v>
      </c>
      <c r="AM47" s="25">
        <v>0</v>
      </c>
      <c r="AN47" s="26">
        <v>0</v>
      </c>
      <c r="AO47" s="25">
        <v>0</v>
      </c>
      <c r="AP47" s="24">
        <v>0</v>
      </c>
      <c r="AQ47" s="24">
        <f t="shared" si="22"/>
        <v>12343547.23</v>
      </c>
      <c r="AR47" s="24">
        <f t="shared" si="23"/>
        <v>12343547.23</v>
      </c>
      <c r="AS47" s="25">
        <v>8</v>
      </c>
      <c r="AT47" s="24">
        <v>1398.07</v>
      </c>
      <c r="AU47" s="25">
        <v>0</v>
      </c>
      <c r="AV47" s="24">
        <v>0</v>
      </c>
      <c r="AW47" s="25">
        <v>133</v>
      </c>
      <c r="AX47" s="24">
        <v>12342149.16</v>
      </c>
      <c r="AY47" s="25">
        <v>0</v>
      </c>
      <c r="AZ47" s="24">
        <v>0</v>
      </c>
      <c r="BA47" s="25">
        <v>0</v>
      </c>
      <c r="BB47" s="26">
        <v>0</v>
      </c>
      <c r="BC47" s="25">
        <v>0</v>
      </c>
      <c r="BD47" s="24">
        <v>0</v>
      </c>
      <c r="BE47" s="25">
        <v>0</v>
      </c>
      <c r="BF47" s="26">
        <v>0</v>
      </c>
      <c r="BG47" s="25">
        <v>0</v>
      </c>
      <c r="BH47" s="24">
        <v>0</v>
      </c>
      <c r="BI47" s="24">
        <f t="shared" si="24"/>
        <v>12343547.23</v>
      </c>
      <c r="BJ47" s="24">
        <f t="shared" si="25"/>
        <v>12343547.23</v>
      </c>
      <c r="BK47" s="25">
        <v>8</v>
      </c>
      <c r="BL47" s="24">
        <v>1398.07</v>
      </c>
      <c r="BM47" s="25">
        <v>0</v>
      </c>
      <c r="BN47" s="24">
        <v>0</v>
      </c>
      <c r="BO47" s="25">
        <v>133</v>
      </c>
      <c r="BP47" s="24">
        <v>12342149.16</v>
      </c>
      <c r="BQ47" s="25">
        <v>0</v>
      </c>
      <c r="BR47" s="24">
        <v>0</v>
      </c>
      <c r="BS47" s="25">
        <v>0</v>
      </c>
      <c r="BT47" s="26">
        <v>0</v>
      </c>
      <c r="BU47" s="25">
        <v>0</v>
      </c>
      <c r="BV47" s="24">
        <v>0</v>
      </c>
      <c r="BW47" s="25">
        <v>0</v>
      </c>
      <c r="BX47" s="26">
        <v>0</v>
      </c>
      <c r="BY47" s="25">
        <v>0</v>
      </c>
      <c r="BZ47" s="24">
        <v>0</v>
      </c>
      <c r="CA47" s="24">
        <f t="shared" si="26"/>
        <v>18515320.84</v>
      </c>
      <c r="CB47" s="24">
        <f t="shared" si="27"/>
        <v>18515320.84</v>
      </c>
      <c r="CC47" s="25">
        <v>11</v>
      </c>
      <c r="CD47" s="24">
        <v>2097.09</v>
      </c>
      <c r="CE47" s="25">
        <v>0</v>
      </c>
      <c r="CF47" s="24">
        <v>0</v>
      </c>
      <c r="CG47" s="25">
        <v>198</v>
      </c>
      <c r="CH47" s="24">
        <v>18513223.75</v>
      </c>
      <c r="CI47" s="25">
        <v>0</v>
      </c>
      <c r="CJ47" s="24">
        <v>0</v>
      </c>
      <c r="CK47" s="25">
        <v>0</v>
      </c>
      <c r="CL47" s="26">
        <v>0</v>
      </c>
      <c r="CM47" s="25">
        <v>0</v>
      </c>
      <c r="CN47" s="24">
        <v>0</v>
      </c>
      <c r="CO47" s="25">
        <v>0</v>
      </c>
      <c r="CP47" s="26">
        <v>0</v>
      </c>
      <c r="CQ47" s="25">
        <v>0</v>
      </c>
      <c r="CR47" s="24">
        <v>0</v>
      </c>
    </row>
    <row r="48" spans="1:96" ht="15" customHeight="1" x14ac:dyDescent="0.25">
      <c r="A48" s="6" t="s">
        <v>213</v>
      </c>
      <c r="B48" s="8" t="s">
        <v>117</v>
      </c>
      <c r="C48" s="28">
        <v>330421</v>
      </c>
      <c r="D48" s="29" t="s">
        <v>124</v>
      </c>
      <c r="E48" s="29" t="s">
        <v>129</v>
      </c>
      <c r="F48" s="31" t="s">
        <v>125</v>
      </c>
      <c r="G48" s="24">
        <f t="shared" si="17"/>
        <v>9477316.5399999991</v>
      </c>
      <c r="H48" s="24">
        <f t="shared" si="18"/>
        <v>7985503.79</v>
      </c>
      <c r="I48" s="25">
        <f t="shared" si="29"/>
        <v>0</v>
      </c>
      <c r="J48" s="24">
        <f t="shared" si="29"/>
        <v>0</v>
      </c>
      <c r="K48" s="25">
        <f t="shared" si="29"/>
        <v>0</v>
      </c>
      <c r="L48" s="24">
        <f t="shared" si="29"/>
        <v>0</v>
      </c>
      <c r="M48" s="25">
        <f t="shared" si="29"/>
        <v>0</v>
      </c>
      <c r="N48" s="24">
        <f t="shared" si="29"/>
        <v>7985503.79</v>
      </c>
      <c r="O48" s="25">
        <f t="shared" si="29"/>
        <v>36</v>
      </c>
      <c r="P48" s="24">
        <f t="shared" si="29"/>
        <v>1491812.75</v>
      </c>
      <c r="Q48" s="25">
        <f t="shared" si="29"/>
        <v>0</v>
      </c>
      <c r="R48" s="24">
        <f t="shared" si="29"/>
        <v>0</v>
      </c>
      <c r="S48" s="25">
        <f t="shared" si="29"/>
        <v>0</v>
      </c>
      <c r="T48" s="24">
        <f t="shared" si="29"/>
        <v>0</v>
      </c>
      <c r="U48" s="25">
        <f t="shared" si="29"/>
        <v>0</v>
      </c>
      <c r="V48" s="24">
        <f t="shared" si="29"/>
        <v>0</v>
      </c>
      <c r="W48" s="25">
        <f t="shared" si="29"/>
        <v>0</v>
      </c>
      <c r="X48" s="24">
        <f t="shared" si="29"/>
        <v>0</v>
      </c>
      <c r="Y48" s="24">
        <f t="shared" si="20"/>
        <v>2843194.97</v>
      </c>
      <c r="Z48" s="24">
        <f t="shared" si="21"/>
        <v>2395651.14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2395651.14</v>
      </c>
      <c r="AG48" s="25">
        <v>11</v>
      </c>
      <c r="AH48" s="24">
        <v>447543.83</v>
      </c>
      <c r="AI48" s="25">
        <v>0</v>
      </c>
      <c r="AJ48" s="26">
        <v>0</v>
      </c>
      <c r="AK48" s="25">
        <v>0</v>
      </c>
      <c r="AL48" s="24">
        <v>0</v>
      </c>
      <c r="AM48" s="25">
        <v>0</v>
      </c>
      <c r="AN48" s="26">
        <v>0</v>
      </c>
      <c r="AO48" s="25">
        <v>0</v>
      </c>
      <c r="AP48" s="24">
        <v>0</v>
      </c>
      <c r="AQ48" s="24">
        <f t="shared" si="22"/>
        <v>1895463.31</v>
      </c>
      <c r="AR48" s="24">
        <f t="shared" si="23"/>
        <v>1597100.76</v>
      </c>
      <c r="AS48" s="25">
        <v>0</v>
      </c>
      <c r="AT48" s="24">
        <v>0</v>
      </c>
      <c r="AU48" s="25">
        <v>0</v>
      </c>
      <c r="AV48" s="24">
        <v>0</v>
      </c>
      <c r="AW48" s="25">
        <v>0</v>
      </c>
      <c r="AX48" s="24">
        <v>1597100.76</v>
      </c>
      <c r="AY48" s="25">
        <v>7</v>
      </c>
      <c r="AZ48" s="24">
        <v>298362.55</v>
      </c>
      <c r="BA48" s="25">
        <v>0</v>
      </c>
      <c r="BB48" s="26">
        <v>0</v>
      </c>
      <c r="BC48" s="25">
        <v>0</v>
      </c>
      <c r="BD48" s="24">
        <v>0</v>
      </c>
      <c r="BE48" s="25">
        <v>0</v>
      </c>
      <c r="BF48" s="26">
        <v>0</v>
      </c>
      <c r="BG48" s="25">
        <v>0</v>
      </c>
      <c r="BH48" s="24">
        <v>0</v>
      </c>
      <c r="BI48" s="24">
        <f t="shared" si="24"/>
        <v>1895463.31</v>
      </c>
      <c r="BJ48" s="24">
        <f t="shared" si="25"/>
        <v>1597100.76</v>
      </c>
      <c r="BK48" s="25">
        <v>0</v>
      </c>
      <c r="BL48" s="24">
        <v>0</v>
      </c>
      <c r="BM48" s="25">
        <v>0</v>
      </c>
      <c r="BN48" s="24">
        <v>0</v>
      </c>
      <c r="BO48" s="25">
        <v>0</v>
      </c>
      <c r="BP48" s="24">
        <v>1597100.76</v>
      </c>
      <c r="BQ48" s="25">
        <v>7</v>
      </c>
      <c r="BR48" s="24">
        <v>298362.55</v>
      </c>
      <c r="BS48" s="25">
        <v>0</v>
      </c>
      <c r="BT48" s="26">
        <v>0</v>
      </c>
      <c r="BU48" s="25">
        <v>0</v>
      </c>
      <c r="BV48" s="24">
        <v>0</v>
      </c>
      <c r="BW48" s="25">
        <v>0</v>
      </c>
      <c r="BX48" s="26">
        <v>0</v>
      </c>
      <c r="BY48" s="25">
        <v>0</v>
      </c>
      <c r="BZ48" s="24">
        <v>0</v>
      </c>
      <c r="CA48" s="24">
        <f t="shared" si="26"/>
        <v>2843194.95</v>
      </c>
      <c r="CB48" s="24">
        <f t="shared" si="27"/>
        <v>2395651.13</v>
      </c>
      <c r="CC48" s="25">
        <v>0</v>
      </c>
      <c r="CD48" s="24">
        <v>0</v>
      </c>
      <c r="CE48" s="25">
        <v>0</v>
      </c>
      <c r="CF48" s="24">
        <v>0</v>
      </c>
      <c r="CG48" s="25">
        <v>0</v>
      </c>
      <c r="CH48" s="24">
        <v>2395651.13</v>
      </c>
      <c r="CI48" s="25">
        <v>11</v>
      </c>
      <c r="CJ48" s="24">
        <v>447543.82</v>
      </c>
      <c r="CK48" s="25">
        <v>0</v>
      </c>
      <c r="CL48" s="26">
        <v>0</v>
      </c>
      <c r="CM48" s="25">
        <v>0</v>
      </c>
      <c r="CN48" s="24">
        <v>0</v>
      </c>
      <c r="CO48" s="25">
        <v>0</v>
      </c>
      <c r="CP48" s="26">
        <v>0</v>
      </c>
      <c r="CQ48" s="25">
        <v>0</v>
      </c>
      <c r="CR48" s="24">
        <v>0</v>
      </c>
    </row>
    <row r="49" spans="1:96" ht="15" customHeight="1" x14ac:dyDescent="0.25">
      <c r="A49" s="6" t="s">
        <v>214</v>
      </c>
      <c r="B49" s="11" t="s">
        <v>130</v>
      </c>
      <c r="C49" s="28">
        <v>330372</v>
      </c>
      <c r="D49" s="29" t="s">
        <v>124</v>
      </c>
      <c r="E49" s="29" t="s">
        <v>129</v>
      </c>
      <c r="F49" s="31" t="s">
        <v>125</v>
      </c>
      <c r="G49" s="24">
        <f t="shared" si="17"/>
        <v>12738944.289999999</v>
      </c>
      <c r="H49" s="24">
        <f t="shared" si="18"/>
        <v>630021.37</v>
      </c>
      <c r="I49" s="25">
        <f t="shared" si="29"/>
        <v>0</v>
      </c>
      <c r="J49" s="24">
        <f t="shared" si="29"/>
        <v>0</v>
      </c>
      <c r="K49" s="25">
        <f t="shared" si="29"/>
        <v>0</v>
      </c>
      <c r="L49" s="24">
        <f t="shared" si="29"/>
        <v>0</v>
      </c>
      <c r="M49" s="25">
        <f t="shared" si="29"/>
        <v>0</v>
      </c>
      <c r="N49" s="24">
        <f t="shared" si="29"/>
        <v>630021.37</v>
      </c>
      <c r="O49" s="25">
        <f t="shared" si="29"/>
        <v>18</v>
      </c>
      <c r="P49" s="24">
        <f t="shared" si="29"/>
        <v>2398636.9300000002</v>
      </c>
      <c r="Q49" s="25">
        <f t="shared" si="29"/>
        <v>66</v>
      </c>
      <c r="R49" s="24">
        <f t="shared" si="29"/>
        <v>9710285.9900000002</v>
      </c>
      <c r="S49" s="25">
        <f t="shared" si="29"/>
        <v>0</v>
      </c>
      <c r="T49" s="24">
        <f t="shared" si="29"/>
        <v>0</v>
      </c>
      <c r="U49" s="25">
        <f t="shared" si="29"/>
        <v>66</v>
      </c>
      <c r="V49" s="24">
        <f t="shared" si="29"/>
        <v>9710285.9900000002</v>
      </c>
      <c r="W49" s="25">
        <f t="shared" si="29"/>
        <v>0</v>
      </c>
      <c r="X49" s="24">
        <f t="shared" si="29"/>
        <v>0</v>
      </c>
      <c r="Y49" s="24">
        <f t="shared" si="20"/>
        <v>3821683.29</v>
      </c>
      <c r="Z49" s="24">
        <f t="shared" si="21"/>
        <v>189006.41</v>
      </c>
      <c r="AA49" s="25">
        <v>0</v>
      </c>
      <c r="AB49" s="24">
        <v>0</v>
      </c>
      <c r="AC49" s="25">
        <v>0</v>
      </c>
      <c r="AD49" s="24">
        <v>0</v>
      </c>
      <c r="AE49" s="25">
        <v>0</v>
      </c>
      <c r="AF49" s="24">
        <v>189006.41</v>
      </c>
      <c r="AG49" s="25">
        <v>5</v>
      </c>
      <c r="AH49" s="24">
        <v>719591.08</v>
      </c>
      <c r="AI49" s="25">
        <v>20</v>
      </c>
      <c r="AJ49" s="26">
        <v>2913085.8</v>
      </c>
      <c r="AK49" s="25">
        <v>0</v>
      </c>
      <c r="AL49" s="24">
        <v>0</v>
      </c>
      <c r="AM49" s="25">
        <v>20</v>
      </c>
      <c r="AN49" s="26">
        <v>2913085.8</v>
      </c>
      <c r="AO49" s="25">
        <v>0</v>
      </c>
      <c r="AP49" s="24">
        <v>0</v>
      </c>
      <c r="AQ49" s="24">
        <f t="shared" si="22"/>
        <v>2547788.86</v>
      </c>
      <c r="AR49" s="24">
        <f t="shared" si="23"/>
        <v>126004.27</v>
      </c>
      <c r="AS49" s="25">
        <v>0</v>
      </c>
      <c r="AT49" s="24">
        <v>0</v>
      </c>
      <c r="AU49" s="25">
        <v>0</v>
      </c>
      <c r="AV49" s="24">
        <v>0</v>
      </c>
      <c r="AW49" s="25">
        <v>0</v>
      </c>
      <c r="AX49" s="24">
        <v>126004.27</v>
      </c>
      <c r="AY49" s="25">
        <v>4</v>
      </c>
      <c r="AZ49" s="24">
        <v>479727.39</v>
      </c>
      <c r="BA49" s="25">
        <v>13</v>
      </c>
      <c r="BB49" s="26">
        <v>1942057.2</v>
      </c>
      <c r="BC49" s="25">
        <v>0</v>
      </c>
      <c r="BD49" s="24">
        <v>0</v>
      </c>
      <c r="BE49" s="25">
        <v>13</v>
      </c>
      <c r="BF49" s="26">
        <v>1942057.2</v>
      </c>
      <c r="BG49" s="25">
        <v>0</v>
      </c>
      <c r="BH49" s="24">
        <v>0</v>
      </c>
      <c r="BI49" s="24">
        <f t="shared" si="24"/>
        <v>2547788.86</v>
      </c>
      <c r="BJ49" s="24">
        <f t="shared" si="25"/>
        <v>126004.27</v>
      </c>
      <c r="BK49" s="25">
        <v>0</v>
      </c>
      <c r="BL49" s="24">
        <v>0</v>
      </c>
      <c r="BM49" s="25">
        <v>0</v>
      </c>
      <c r="BN49" s="24">
        <v>0</v>
      </c>
      <c r="BO49" s="25">
        <v>0</v>
      </c>
      <c r="BP49" s="24">
        <v>126004.27</v>
      </c>
      <c r="BQ49" s="25">
        <v>4</v>
      </c>
      <c r="BR49" s="24">
        <v>479727.39</v>
      </c>
      <c r="BS49" s="25">
        <v>13</v>
      </c>
      <c r="BT49" s="26">
        <v>1942057.2</v>
      </c>
      <c r="BU49" s="25">
        <v>0</v>
      </c>
      <c r="BV49" s="24">
        <v>0</v>
      </c>
      <c r="BW49" s="25">
        <v>13</v>
      </c>
      <c r="BX49" s="26">
        <v>1942057.2</v>
      </c>
      <c r="BY49" s="25">
        <v>0</v>
      </c>
      <c r="BZ49" s="24">
        <v>0</v>
      </c>
      <c r="CA49" s="24">
        <f t="shared" si="26"/>
        <v>3821683.28</v>
      </c>
      <c r="CB49" s="24">
        <f t="shared" si="27"/>
        <v>189006.42</v>
      </c>
      <c r="CC49" s="25">
        <v>0</v>
      </c>
      <c r="CD49" s="24">
        <v>0</v>
      </c>
      <c r="CE49" s="25">
        <v>0</v>
      </c>
      <c r="CF49" s="24">
        <v>0</v>
      </c>
      <c r="CG49" s="25">
        <v>0</v>
      </c>
      <c r="CH49" s="24">
        <v>189006.42</v>
      </c>
      <c r="CI49" s="25">
        <v>5</v>
      </c>
      <c r="CJ49" s="24">
        <v>719591.07</v>
      </c>
      <c r="CK49" s="25">
        <v>20</v>
      </c>
      <c r="CL49" s="26">
        <v>2913085.79</v>
      </c>
      <c r="CM49" s="25">
        <v>0</v>
      </c>
      <c r="CN49" s="24">
        <v>0</v>
      </c>
      <c r="CO49" s="25">
        <v>20</v>
      </c>
      <c r="CP49" s="26">
        <v>2913085.79</v>
      </c>
      <c r="CQ49" s="25">
        <v>0</v>
      </c>
      <c r="CR49" s="24">
        <v>0</v>
      </c>
    </row>
    <row r="50" spans="1:96" ht="15" customHeight="1" x14ac:dyDescent="0.25">
      <c r="A50" s="6" t="s">
        <v>215</v>
      </c>
      <c r="B50" s="8" t="s">
        <v>131</v>
      </c>
      <c r="C50" s="28">
        <v>330425</v>
      </c>
      <c r="D50" s="29" t="s">
        <v>124</v>
      </c>
      <c r="E50" s="29" t="s">
        <v>129</v>
      </c>
      <c r="F50" s="31" t="s">
        <v>125</v>
      </c>
      <c r="G50" s="24">
        <f t="shared" si="17"/>
        <v>8357507.5199999996</v>
      </c>
      <c r="H50" s="24">
        <f t="shared" si="18"/>
        <v>8357507.5199999996</v>
      </c>
      <c r="I50" s="25">
        <f t="shared" si="29"/>
        <v>0</v>
      </c>
      <c r="J50" s="24">
        <f t="shared" si="29"/>
        <v>0</v>
      </c>
      <c r="K50" s="25">
        <f t="shared" si="29"/>
        <v>0</v>
      </c>
      <c r="L50" s="24">
        <f t="shared" si="29"/>
        <v>0</v>
      </c>
      <c r="M50" s="25">
        <f t="shared" si="29"/>
        <v>0</v>
      </c>
      <c r="N50" s="24">
        <f t="shared" si="29"/>
        <v>8357507.5199999996</v>
      </c>
      <c r="O50" s="25">
        <f t="shared" si="29"/>
        <v>0</v>
      </c>
      <c r="P50" s="24">
        <f t="shared" si="29"/>
        <v>0</v>
      </c>
      <c r="Q50" s="25">
        <f t="shared" si="29"/>
        <v>0</v>
      </c>
      <c r="R50" s="24">
        <f t="shared" si="29"/>
        <v>0</v>
      </c>
      <c r="S50" s="25">
        <f t="shared" si="29"/>
        <v>0</v>
      </c>
      <c r="T50" s="24">
        <f t="shared" si="29"/>
        <v>0</v>
      </c>
      <c r="U50" s="25">
        <f t="shared" si="29"/>
        <v>0</v>
      </c>
      <c r="V50" s="24">
        <f t="shared" si="29"/>
        <v>0</v>
      </c>
      <c r="W50" s="25">
        <f t="shared" si="29"/>
        <v>0</v>
      </c>
      <c r="X50" s="24">
        <f t="shared" si="29"/>
        <v>0</v>
      </c>
      <c r="Y50" s="24">
        <f t="shared" si="20"/>
        <v>7717891.9199999999</v>
      </c>
      <c r="Z50" s="24">
        <f t="shared" si="21"/>
        <v>7717891.9199999999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7717891.9199999999</v>
      </c>
      <c r="AG50" s="25">
        <v>0</v>
      </c>
      <c r="AH50" s="24">
        <v>0</v>
      </c>
      <c r="AI50" s="25">
        <v>0</v>
      </c>
      <c r="AJ50" s="26">
        <v>0</v>
      </c>
      <c r="AK50" s="25">
        <v>0</v>
      </c>
      <c r="AL50" s="24">
        <v>0</v>
      </c>
      <c r="AM50" s="25">
        <v>0</v>
      </c>
      <c r="AN50" s="26">
        <v>0</v>
      </c>
      <c r="AO50" s="25">
        <v>0</v>
      </c>
      <c r="AP50" s="24">
        <v>0</v>
      </c>
      <c r="AQ50" s="24">
        <f t="shared" si="22"/>
        <v>213205.2</v>
      </c>
      <c r="AR50" s="24">
        <f t="shared" si="23"/>
        <v>213205.2</v>
      </c>
      <c r="AS50" s="25">
        <v>0</v>
      </c>
      <c r="AT50" s="24">
        <v>0</v>
      </c>
      <c r="AU50" s="25">
        <v>0</v>
      </c>
      <c r="AV50" s="24">
        <v>0</v>
      </c>
      <c r="AW50" s="25">
        <v>0</v>
      </c>
      <c r="AX50" s="24">
        <v>213205.2</v>
      </c>
      <c r="AY50" s="25">
        <v>0</v>
      </c>
      <c r="AZ50" s="24">
        <v>0</v>
      </c>
      <c r="BA50" s="25">
        <v>0</v>
      </c>
      <c r="BB50" s="26">
        <v>0</v>
      </c>
      <c r="BC50" s="25">
        <v>0</v>
      </c>
      <c r="BD50" s="24">
        <v>0</v>
      </c>
      <c r="BE50" s="25">
        <v>0</v>
      </c>
      <c r="BF50" s="26">
        <v>0</v>
      </c>
      <c r="BG50" s="25">
        <v>0</v>
      </c>
      <c r="BH50" s="24">
        <v>0</v>
      </c>
      <c r="BI50" s="24">
        <f t="shared" si="24"/>
        <v>266506.5</v>
      </c>
      <c r="BJ50" s="24">
        <f t="shared" si="25"/>
        <v>266506.5</v>
      </c>
      <c r="BK50" s="25">
        <v>0</v>
      </c>
      <c r="BL50" s="24">
        <v>0</v>
      </c>
      <c r="BM50" s="25">
        <v>0</v>
      </c>
      <c r="BN50" s="24">
        <v>0</v>
      </c>
      <c r="BO50" s="25">
        <v>0</v>
      </c>
      <c r="BP50" s="24">
        <v>266506.5</v>
      </c>
      <c r="BQ50" s="25">
        <v>0</v>
      </c>
      <c r="BR50" s="24">
        <v>0</v>
      </c>
      <c r="BS50" s="25">
        <v>0</v>
      </c>
      <c r="BT50" s="26">
        <v>0</v>
      </c>
      <c r="BU50" s="25">
        <v>0</v>
      </c>
      <c r="BV50" s="24">
        <v>0</v>
      </c>
      <c r="BW50" s="25">
        <v>0</v>
      </c>
      <c r="BX50" s="26">
        <v>0</v>
      </c>
      <c r="BY50" s="25">
        <v>0</v>
      </c>
      <c r="BZ50" s="24">
        <v>0</v>
      </c>
      <c r="CA50" s="24">
        <f t="shared" si="26"/>
        <v>159903.9</v>
      </c>
      <c r="CB50" s="24">
        <f t="shared" si="27"/>
        <v>159903.9</v>
      </c>
      <c r="CC50" s="25">
        <v>0</v>
      </c>
      <c r="CD50" s="24">
        <v>0</v>
      </c>
      <c r="CE50" s="25">
        <v>0</v>
      </c>
      <c r="CF50" s="24">
        <v>0</v>
      </c>
      <c r="CG50" s="25">
        <v>0</v>
      </c>
      <c r="CH50" s="24">
        <v>159903.9</v>
      </c>
      <c r="CI50" s="25">
        <v>0</v>
      </c>
      <c r="CJ50" s="24">
        <v>0</v>
      </c>
      <c r="CK50" s="25">
        <v>0</v>
      </c>
      <c r="CL50" s="26">
        <v>0</v>
      </c>
      <c r="CM50" s="25">
        <v>0</v>
      </c>
      <c r="CN50" s="24">
        <v>0</v>
      </c>
      <c r="CO50" s="25">
        <v>0</v>
      </c>
      <c r="CP50" s="26">
        <v>0</v>
      </c>
      <c r="CQ50" s="25">
        <v>0</v>
      </c>
      <c r="CR50" s="24">
        <v>0</v>
      </c>
    </row>
    <row r="51" spans="1:96" x14ac:dyDescent="0.25">
      <c r="A51" s="6"/>
      <c r="B51" s="5" t="s">
        <v>20</v>
      </c>
      <c r="C51" s="28"/>
      <c r="D51" s="29"/>
      <c r="E51" s="30" t="s">
        <v>123</v>
      </c>
      <c r="F51" s="31"/>
      <c r="G51" s="24">
        <f t="shared" si="17"/>
        <v>0</v>
      </c>
      <c r="H51" s="24">
        <f t="shared" si="18"/>
        <v>0</v>
      </c>
      <c r="I51" s="25">
        <f t="shared" si="29"/>
        <v>0</v>
      </c>
      <c r="J51" s="24">
        <f t="shared" si="29"/>
        <v>0</v>
      </c>
      <c r="K51" s="25">
        <f t="shared" si="29"/>
        <v>0</v>
      </c>
      <c r="L51" s="24">
        <f t="shared" si="29"/>
        <v>0</v>
      </c>
      <c r="M51" s="25">
        <f t="shared" si="29"/>
        <v>0</v>
      </c>
      <c r="N51" s="24">
        <f t="shared" si="29"/>
        <v>0</v>
      </c>
      <c r="O51" s="25">
        <f t="shared" si="29"/>
        <v>0</v>
      </c>
      <c r="P51" s="24">
        <f t="shared" si="29"/>
        <v>0</v>
      </c>
      <c r="Q51" s="25">
        <f t="shared" si="29"/>
        <v>0</v>
      </c>
      <c r="R51" s="24">
        <f t="shared" si="29"/>
        <v>0</v>
      </c>
      <c r="S51" s="25">
        <f t="shared" si="29"/>
        <v>0</v>
      </c>
      <c r="T51" s="24">
        <f t="shared" si="29"/>
        <v>0</v>
      </c>
      <c r="U51" s="25">
        <f t="shared" si="29"/>
        <v>0</v>
      </c>
      <c r="V51" s="24">
        <f t="shared" si="29"/>
        <v>0</v>
      </c>
      <c r="W51" s="25">
        <f t="shared" si="29"/>
        <v>0</v>
      </c>
      <c r="X51" s="24">
        <f t="shared" si="29"/>
        <v>0</v>
      </c>
      <c r="Y51" s="24">
        <f t="shared" si="20"/>
        <v>0</v>
      </c>
      <c r="Z51" s="24">
        <f t="shared" si="21"/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6">
        <v>0</v>
      </c>
      <c r="AK51" s="25">
        <v>0</v>
      </c>
      <c r="AL51" s="24">
        <v>0</v>
      </c>
      <c r="AM51" s="25">
        <v>0</v>
      </c>
      <c r="AN51" s="26">
        <v>0</v>
      </c>
      <c r="AO51" s="25">
        <v>0</v>
      </c>
      <c r="AP51" s="24">
        <v>0</v>
      </c>
      <c r="AQ51" s="24">
        <f t="shared" si="22"/>
        <v>0</v>
      </c>
      <c r="AR51" s="24">
        <f t="shared" si="23"/>
        <v>0</v>
      </c>
      <c r="AS51" s="25">
        <v>0</v>
      </c>
      <c r="AT51" s="24">
        <v>0</v>
      </c>
      <c r="AU51" s="25">
        <v>0</v>
      </c>
      <c r="AV51" s="24">
        <v>0</v>
      </c>
      <c r="AW51" s="25">
        <v>0</v>
      </c>
      <c r="AX51" s="24">
        <v>0</v>
      </c>
      <c r="AY51" s="25">
        <v>0</v>
      </c>
      <c r="AZ51" s="24">
        <v>0</v>
      </c>
      <c r="BA51" s="25">
        <v>0</v>
      </c>
      <c r="BB51" s="26">
        <v>0</v>
      </c>
      <c r="BC51" s="25">
        <v>0</v>
      </c>
      <c r="BD51" s="24">
        <v>0</v>
      </c>
      <c r="BE51" s="25">
        <v>0</v>
      </c>
      <c r="BF51" s="26">
        <v>0</v>
      </c>
      <c r="BG51" s="25">
        <v>0</v>
      </c>
      <c r="BH51" s="24">
        <v>0</v>
      </c>
      <c r="BI51" s="24">
        <f t="shared" si="24"/>
        <v>0</v>
      </c>
      <c r="BJ51" s="24">
        <f t="shared" si="25"/>
        <v>0</v>
      </c>
      <c r="BK51" s="25">
        <v>0</v>
      </c>
      <c r="BL51" s="24">
        <v>0</v>
      </c>
      <c r="BM51" s="25">
        <v>0</v>
      </c>
      <c r="BN51" s="24">
        <v>0</v>
      </c>
      <c r="BO51" s="25">
        <v>0</v>
      </c>
      <c r="BP51" s="24">
        <v>0</v>
      </c>
      <c r="BQ51" s="25">
        <v>0</v>
      </c>
      <c r="BR51" s="24">
        <v>0</v>
      </c>
      <c r="BS51" s="25">
        <v>0</v>
      </c>
      <c r="BT51" s="26">
        <v>0</v>
      </c>
      <c r="BU51" s="25">
        <v>0</v>
      </c>
      <c r="BV51" s="24">
        <v>0</v>
      </c>
      <c r="BW51" s="25">
        <v>0</v>
      </c>
      <c r="BX51" s="26">
        <v>0</v>
      </c>
      <c r="BY51" s="25">
        <v>0</v>
      </c>
      <c r="BZ51" s="24">
        <v>0</v>
      </c>
      <c r="CA51" s="24">
        <f t="shared" si="26"/>
        <v>0</v>
      </c>
      <c r="CB51" s="24">
        <f t="shared" si="27"/>
        <v>0</v>
      </c>
      <c r="CC51" s="25">
        <v>0</v>
      </c>
      <c r="CD51" s="24">
        <v>0</v>
      </c>
      <c r="CE51" s="25">
        <v>0</v>
      </c>
      <c r="CF51" s="24">
        <v>0</v>
      </c>
      <c r="CG51" s="25">
        <v>0</v>
      </c>
      <c r="CH51" s="24">
        <v>0</v>
      </c>
      <c r="CI51" s="25">
        <v>0</v>
      </c>
      <c r="CJ51" s="24">
        <v>0</v>
      </c>
      <c r="CK51" s="25">
        <v>0</v>
      </c>
      <c r="CL51" s="26">
        <v>0</v>
      </c>
      <c r="CM51" s="25">
        <v>0</v>
      </c>
      <c r="CN51" s="24">
        <v>0</v>
      </c>
      <c r="CO51" s="25">
        <v>0</v>
      </c>
      <c r="CP51" s="26">
        <v>0</v>
      </c>
      <c r="CQ51" s="25">
        <v>0</v>
      </c>
      <c r="CR51" s="24">
        <v>0</v>
      </c>
    </row>
    <row r="52" spans="1:96" ht="15" customHeight="1" x14ac:dyDescent="0.25">
      <c r="A52" s="6" t="s">
        <v>216</v>
      </c>
      <c r="B52" s="8" t="s">
        <v>21</v>
      </c>
      <c r="C52" s="28">
        <v>330110</v>
      </c>
      <c r="D52" s="29" t="s">
        <v>124</v>
      </c>
      <c r="E52" s="29" t="s">
        <v>123</v>
      </c>
      <c r="F52" s="31" t="s">
        <v>125</v>
      </c>
      <c r="G52" s="24">
        <f t="shared" si="17"/>
        <v>49863649.780000001</v>
      </c>
      <c r="H52" s="24">
        <f t="shared" si="18"/>
        <v>35178067.68</v>
      </c>
      <c r="I52" s="25">
        <f t="shared" si="29"/>
        <v>26290</v>
      </c>
      <c r="J52" s="24">
        <f t="shared" si="29"/>
        <v>15884958.4</v>
      </c>
      <c r="K52" s="25">
        <f t="shared" si="29"/>
        <v>2859</v>
      </c>
      <c r="L52" s="24">
        <f t="shared" si="29"/>
        <v>1730884.15</v>
      </c>
      <c r="M52" s="25">
        <f t="shared" si="29"/>
        <v>10660</v>
      </c>
      <c r="N52" s="24">
        <f t="shared" si="29"/>
        <v>17562225.129999999</v>
      </c>
      <c r="O52" s="25">
        <f t="shared" si="29"/>
        <v>314</v>
      </c>
      <c r="P52" s="24">
        <f t="shared" si="29"/>
        <v>3030582.16</v>
      </c>
      <c r="Q52" s="25">
        <f t="shared" si="29"/>
        <v>239</v>
      </c>
      <c r="R52" s="24">
        <f t="shared" si="29"/>
        <v>4966741.5</v>
      </c>
      <c r="S52" s="25">
        <f t="shared" si="29"/>
        <v>0</v>
      </c>
      <c r="T52" s="24">
        <f t="shared" si="29"/>
        <v>0</v>
      </c>
      <c r="U52" s="25">
        <f t="shared" si="29"/>
        <v>0</v>
      </c>
      <c r="V52" s="24">
        <f t="shared" si="29"/>
        <v>0</v>
      </c>
      <c r="W52" s="25">
        <f t="shared" si="29"/>
        <v>2610</v>
      </c>
      <c r="X52" s="24">
        <f t="shared" si="29"/>
        <v>6688258.4400000004</v>
      </c>
      <c r="Y52" s="24">
        <f t="shared" si="20"/>
        <v>13211947.6</v>
      </c>
      <c r="Z52" s="24">
        <f t="shared" si="21"/>
        <v>9152817.5</v>
      </c>
      <c r="AA52" s="25">
        <v>7887</v>
      </c>
      <c r="AB52" s="24">
        <v>4051180.09</v>
      </c>
      <c r="AC52" s="25">
        <v>858</v>
      </c>
      <c r="AD52" s="24">
        <v>519265.25</v>
      </c>
      <c r="AE52" s="25">
        <v>3198</v>
      </c>
      <c r="AF52" s="24">
        <v>4582372.16</v>
      </c>
      <c r="AG52" s="25">
        <v>94</v>
      </c>
      <c r="AH52" s="24">
        <v>909174.65</v>
      </c>
      <c r="AI52" s="25">
        <v>72</v>
      </c>
      <c r="AJ52" s="26">
        <v>1490022.45</v>
      </c>
      <c r="AK52" s="25">
        <v>0</v>
      </c>
      <c r="AL52" s="24">
        <v>0</v>
      </c>
      <c r="AM52" s="25">
        <v>0</v>
      </c>
      <c r="AN52" s="26">
        <v>0</v>
      </c>
      <c r="AO52" s="25">
        <v>653</v>
      </c>
      <c r="AP52" s="24">
        <v>1659933</v>
      </c>
      <c r="AQ52" s="24">
        <f t="shared" si="22"/>
        <v>11695614.07</v>
      </c>
      <c r="AR52" s="24">
        <f t="shared" si="23"/>
        <v>8436216.3399999999</v>
      </c>
      <c r="AS52" s="25">
        <v>5258</v>
      </c>
      <c r="AT52" s="24">
        <v>3891299.11</v>
      </c>
      <c r="AU52" s="25">
        <v>572</v>
      </c>
      <c r="AV52" s="24">
        <v>346176.83</v>
      </c>
      <c r="AW52" s="25">
        <v>2132</v>
      </c>
      <c r="AX52" s="24">
        <v>4198740.4000000004</v>
      </c>
      <c r="AY52" s="25">
        <v>63</v>
      </c>
      <c r="AZ52" s="24">
        <v>606116.43000000005</v>
      </c>
      <c r="BA52" s="25">
        <v>48</v>
      </c>
      <c r="BB52" s="26">
        <v>993348.3</v>
      </c>
      <c r="BC52" s="25">
        <v>0</v>
      </c>
      <c r="BD52" s="24">
        <v>0</v>
      </c>
      <c r="BE52" s="25">
        <v>0</v>
      </c>
      <c r="BF52" s="26">
        <v>0</v>
      </c>
      <c r="BG52" s="25">
        <v>653</v>
      </c>
      <c r="BH52" s="24">
        <v>1659933</v>
      </c>
      <c r="BI52" s="24">
        <f t="shared" si="24"/>
        <v>11695614.07</v>
      </c>
      <c r="BJ52" s="24">
        <f t="shared" si="25"/>
        <v>8436216.3399999999</v>
      </c>
      <c r="BK52" s="25">
        <v>5258</v>
      </c>
      <c r="BL52" s="24">
        <v>3891299.11</v>
      </c>
      <c r="BM52" s="25">
        <v>572</v>
      </c>
      <c r="BN52" s="24">
        <v>346176.83</v>
      </c>
      <c r="BO52" s="25">
        <v>2132</v>
      </c>
      <c r="BP52" s="24">
        <v>4198740.4000000004</v>
      </c>
      <c r="BQ52" s="25">
        <v>63</v>
      </c>
      <c r="BR52" s="24">
        <v>606116.43000000005</v>
      </c>
      <c r="BS52" s="25">
        <v>48</v>
      </c>
      <c r="BT52" s="26">
        <v>993348.3</v>
      </c>
      <c r="BU52" s="25">
        <v>0</v>
      </c>
      <c r="BV52" s="24">
        <v>0</v>
      </c>
      <c r="BW52" s="25">
        <v>0</v>
      </c>
      <c r="BX52" s="26">
        <v>0</v>
      </c>
      <c r="BY52" s="25">
        <v>652</v>
      </c>
      <c r="BZ52" s="24">
        <v>1659933</v>
      </c>
      <c r="CA52" s="24">
        <f t="shared" si="26"/>
        <v>13260474.039999999</v>
      </c>
      <c r="CB52" s="24">
        <f t="shared" si="27"/>
        <v>9152817.5</v>
      </c>
      <c r="CC52" s="25">
        <v>7887</v>
      </c>
      <c r="CD52" s="24">
        <v>4051180.09</v>
      </c>
      <c r="CE52" s="25">
        <v>857</v>
      </c>
      <c r="CF52" s="24">
        <v>519265.24</v>
      </c>
      <c r="CG52" s="25">
        <v>3198</v>
      </c>
      <c r="CH52" s="24">
        <v>4582372.17</v>
      </c>
      <c r="CI52" s="25">
        <v>94</v>
      </c>
      <c r="CJ52" s="24">
        <v>909174.65</v>
      </c>
      <c r="CK52" s="25">
        <v>71</v>
      </c>
      <c r="CL52" s="26">
        <v>1490022.45</v>
      </c>
      <c r="CM52" s="25">
        <v>0</v>
      </c>
      <c r="CN52" s="24">
        <v>0</v>
      </c>
      <c r="CO52" s="25">
        <v>0</v>
      </c>
      <c r="CP52" s="26">
        <v>0</v>
      </c>
      <c r="CQ52" s="25">
        <v>652</v>
      </c>
      <c r="CR52" s="24">
        <v>1708459.44</v>
      </c>
    </row>
    <row r="53" spans="1:96" x14ac:dyDescent="0.25">
      <c r="A53" s="12"/>
      <c r="B53" s="5" t="s">
        <v>22</v>
      </c>
      <c r="C53" s="28"/>
      <c r="D53" s="29"/>
      <c r="E53" s="29"/>
      <c r="F53" s="31"/>
      <c r="G53" s="24">
        <f t="shared" si="17"/>
        <v>0</v>
      </c>
      <c r="H53" s="24">
        <f t="shared" si="18"/>
        <v>0</v>
      </c>
      <c r="I53" s="25">
        <f t="shared" si="29"/>
        <v>0</v>
      </c>
      <c r="J53" s="24">
        <f t="shared" si="29"/>
        <v>0</v>
      </c>
      <c r="K53" s="25">
        <f t="shared" si="29"/>
        <v>0</v>
      </c>
      <c r="L53" s="24">
        <f t="shared" si="29"/>
        <v>0</v>
      </c>
      <c r="M53" s="25">
        <f t="shared" si="29"/>
        <v>0</v>
      </c>
      <c r="N53" s="24">
        <f t="shared" si="29"/>
        <v>0</v>
      </c>
      <c r="O53" s="25">
        <f t="shared" si="29"/>
        <v>0</v>
      </c>
      <c r="P53" s="24">
        <f t="shared" si="29"/>
        <v>0</v>
      </c>
      <c r="Q53" s="25">
        <f t="shared" si="29"/>
        <v>0</v>
      </c>
      <c r="R53" s="24">
        <f t="shared" si="29"/>
        <v>0</v>
      </c>
      <c r="S53" s="25">
        <f t="shared" si="29"/>
        <v>0</v>
      </c>
      <c r="T53" s="24">
        <f t="shared" si="29"/>
        <v>0</v>
      </c>
      <c r="U53" s="25">
        <f t="shared" si="29"/>
        <v>0</v>
      </c>
      <c r="V53" s="24">
        <f t="shared" si="29"/>
        <v>0</v>
      </c>
      <c r="W53" s="25">
        <f t="shared" si="29"/>
        <v>0</v>
      </c>
      <c r="X53" s="24">
        <f t="shared" si="29"/>
        <v>0</v>
      </c>
      <c r="Y53" s="24">
        <f t="shared" si="20"/>
        <v>0</v>
      </c>
      <c r="Z53" s="24">
        <f t="shared" si="21"/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6">
        <v>0</v>
      </c>
      <c r="AK53" s="25">
        <v>0</v>
      </c>
      <c r="AL53" s="24">
        <v>0</v>
      </c>
      <c r="AM53" s="25">
        <v>0</v>
      </c>
      <c r="AN53" s="26">
        <v>0</v>
      </c>
      <c r="AO53" s="25">
        <v>0</v>
      </c>
      <c r="AP53" s="24">
        <v>0</v>
      </c>
      <c r="AQ53" s="24">
        <f t="shared" si="22"/>
        <v>0</v>
      </c>
      <c r="AR53" s="24">
        <f t="shared" si="23"/>
        <v>0</v>
      </c>
      <c r="AS53" s="25">
        <v>0</v>
      </c>
      <c r="AT53" s="24">
        <v>0</v>
      </c>
      <c r="AU53" s="25">
        <v>0</v>
      </c>
      <c r="AV53" s="2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6">
        <v>0</v>
      </c>
      <c r="BC53" s="25">
        <v>0</v>
      </c>
      <c r="BD53" s="24">
        <v>0</v>
      </c>
      <c r="BE53" s="25">
        <v>0</v>
      </c>
      <c r="BF53" s="26">
        <v>0</v>
      </c>
      <c r="BG53" s="25">
        <v>0</v>
      </c>
      <c r="BH53" s="24">
        <v>0</v>
      </c>
      <c r="BI53" s="24">
        <f t="shared" si="24"/>
        <v>0</v>
      </c>
      <c r="BJ53" s="24">
        <f t="shared" si="25"/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24">
        <v>0</v>
      </c>
      <c r="BQ53" s="25">
        <v>0</v>
      </c>
      <c r="BR53" s="24">
        <v>0</v>
      </c>
      <c r="BS53" s="25">
        <v>0</v>
      </c>
      <c r="BT53" s="26">
        <v>0</v>
      </c>
      <c r="BU53" s="25">
        <v>0</v>
      </c>
      <c r="BV53" s="24">
        <v>0</v>
      </c>
      <c r="BW53" s="25">
        <v>0</v>
      </c>
      <c r="BX53" s="26">
        <v>0</v>
      </c>
      <c r="BY53" s="25">
        <v>0</v>
      </c>
      <c r="BZ53" s="24">
        <v>0</v>
      </c>
      <c r="CA53" s="24">
        <f t="shared" si="26"/>
        <v>0</v>
      </c>
      <c r="CB53" s="24">
        <f t="shared" si="27"/>
        <v>0</v>
      </c>
      <c r="CC53" s="25">
        <v>0</v>
      </c>
      <c r="CD53" s="24">
        <v>0</v>
      </c>
      <c r="CE53" s="25">
        <v>0</v>
      </c>
      <c r="CF53" s="24">
        <v>0</v>
      </c>
      <c r="CG53" s="25">
        <v>0</v>
      </c>
      <c r="CH53" s="24">
        <v>0</v>
      </c>
      <c r="CI53" s="25">
        <v>0</v>
      </c>
      <c r="CJ53" s="24">
        <v>0</v>
      </c>
      <c r="CK53" s="25">
        <v>0</v>
      </c>
      <c r="CL53" s="26">
        <v>0</v>
      </c>
      <c r="CM53" s="25">
        <v>0</v>
      </c>
      <c r="CN53" s="24">
        <v>0</v>
      </c>
      <c r="CO53" s="25">
        <v>0</v>
      </c>
      <c r="CP53" s="26">
        <v>0</v>
      </c>
      <c r="CQ53" s="25">
        <v>0</v>
      </c>
      <c r="CR53" s="24">
        <v>0</v>
      </c>
    </row>
    <row r="54" spans="1:96" ht="15" customHeight="1" x14ac:dyDescent="0.25">
      <c r="A54" s="6" t="s">
        <v>217</v>
      </c>
      <c r="B54" s="8" t="s">
        <v>23</v>
      </c>
      <c r="C54" s="28">
        <v>330006</v>
      </c>
      <c r="D54" s="29" t="s">
        <v>132</v>
      </c>
      <c r="E54" s="29" t="s">
        <v>123</v>
      </c>
      <c r="F54" s="31" t="s">
        <v>133</v>
      </c>
      <c r="G54" s="24">
        <f>H54+P54+R54+X54</f>
        <v>329163483.75999999</v>
      </c>
      <c r="H54" s="24">
        <f>J54+L54+N54</f>
        <v>154079612.49000001</v>
      </c>
      <c r="I54" s="25">
        <f t="shared" ref="I54:X54" si="31">AA54+AS54+BK54+CC54</f>
        <v>96587</v>
      </c>
      <c r="J54" s="24">
        <f t="shared" si="31"/>
        <v>62156524.310000002</v>
      </c>
      <c r="K54" s="25">
        <f t="shared" si="31"/>
        <v>8204</v>
      </c>
      <c r="L54" s="24">
        <f t="shared" si="31"/>
        <v>4982800.33</v>
      </c>
      <c r="M54" s="25">
        <f t="shared" si="31"/>
        <v>51880</v>
      </c>
      <c r="N54" s="24">
        <f t="shared" si="31"/>
        <v>86940287.849999994</v>
      </c>
      <c r="O54" s="25">
        <f t="shared" si="31"/>
        <v>1176</v>
      </c>
      <c r="P54" s="24">
        <f t="shared" si="31"/>
        <v>11953513.92</v>
      </c>
      <c r="Q54" s="25">
        <f t="shared" si="31"/>
        <v>5523</v>
      </c>
      <c r="R54" s="24">
        <f t="shared" si="31"/>
        <v>123153611.95</v>
      </c>
      <c r="S54" s="25">
        <f t="shared" si="31"/>
        <v>0</v>
      </c>
      <c r="T54" s="24">
        <f t="shared" si="31"/>
        <v>0</v>
      </c>
      <c r="U54" s="25">
        <f t="shared" si="31"/>
        <v>0</v>
      </c>
      <c r="V54" s="24">
        <f t="shared" si="31"/>
        <v>0</v>
      </c>
      <c r="W54" s="25">
        <f t="shared" si="31"/>
        <v>15824</v>
      </c>
      <c r="X54" s="24">
        <f t="shared" si="31"/>
        <v>39976745.399999999</v>
      </c>
      <c r="Y54" s="24">
        <f>Z54+AH54+AJ54+AP54</f>
        <v>110319545.93000001</v>
      </c>
      <c r="Z54" s="24">
        <f>AB54+AD54+AF54</f>
        <v>41269544.390000001</v>
      </c>
      <c r="AA54" s="25">
        <v>28976</v>
      </c>
      <c r="AB54" s="24">
        <v>16001763.26</v>
      </c>
      <c r="AC54" s="25">
        <v>2461</v>
      </c>
      <c r="AD54" s="24">
        <v>1494840.1</v>
      </c>
      <c r="AE54" s="25">
        <v>15564</v>
      </c>
      <c r="AF54" s="24">
        <v>23772941.030000001</v>
      </c>
      <c r="AG54" s="25">
        <v>353</v>
      </c>
      <c r="AH54" s="24">
        <v>3586054.18</v>
      </c>
      <c r="AI54" s="25">
        <f>1657+830</f>
        <v>2487</v>
      </c>
      <c r="AJ54" s="26">
        <f>36946083.59+18511545.81</f>
        <v>55457629.399999999</v>
      </c>
      <c r="AK54" s="25">
        <v>0</v>
      </c>
      <c r="AL54" s="24">
        <v>0</v>
      </c>
      <c r="AM54" s="25">
        <v>0</v>
      </c>
      <c r="AN54" s="26">
        <v>0</v>
      </c>
      <c r="AO54" s="25">
        <v>3956</v>
      </c>
      <c r="AP54" s="24">
        <v>10006317.960000001</v>
      </c>
      <c r="AQ54" s="24">
        <f>AR54+AZ54+BB54+BH54</f>
        <v>72798004.989999995</v>
      </c>
      <c r="AR54" s="24">
        <f>AT54+AV54+AX54</f>
        <v>35770261.859999999</v>
      </c>
      <c r="AS54" s="25">
        <v>19317</v>
      </c>
      <c r="AT54" s="24">
        <v>15076498.890000001</v>
      </c>
      <c r="AU54" s="25">
        <v>1641</v>
      </c>
      <c r="AV54" s="24">
        <v>996560.07</v>
      </c>
      <c r="AW54" s="25">
        <v>10376</v>
      </c>
      <c r="AX54" s="24">
        <v>19697202.899999999</v>
      </c>
      <c r="AY54" s="25">
        <v>235</v>
      </c>
      <c r="AZ54" s="24">
        <v>2390702.7799999998</v>
      </c>
      <c r="BA54" s="25">
        <v>1105</v>
      </c>
      <c r="BB54" s="26">
        <v>24630722.390000001</v>
      </c>
      <c r="BC54" s="25">
        <v>0</v>
      </c>
      <c r="BD54" s="24">
        <v>0</v>
      </c>
      <c r="BE54" s="25">
        <v>0</v>
      </c>
      <c r="BF54" s="26">
        <v>0</v>
      </c>
      <c r="BG54" s="25">
        <v>3956</v>
      </c>
      <c r="BH54" s="24">
        <v>10006317.960000001</v>
      </c>
      <c r="BI54" s="24">
        <f>BJ54+BR54+BT54+BZ54</f>
        <v>72798004.989999995</v>
      </c>
      <c r="BJ54" s="24">
        <f>BL54+BN54+BP54</f>
        <v>35770261.859999999</v>
      </c>
      <c r="BK54" s="25">
        <v>19317</v>
      </c>
      <c r="BL54" s="24">
        <v>15076498.890000001</v>
      </c>
      <c r="BM54" s="25">
        <v>1641</v>
      </c>
      <c r="BN54" s="24">
        <v>996560.07</v>
      </c>
      <c r="BO54" s="25">
        <v>10376</v>
      </c>
      <c r="BP54" s="24">
        <v>19697202.899999999</v>
      </c>
      <c r="BQ54" s="25">
        <v>235</v>
      </c>
      <c r="BR54" s="24">
        <v>2390702.7799999998</v>
      </c>
      <c r="BS54" s="25">
        <v>1105</v>
      </c>
      <c r="BT54" s="26">
        <v>24630722.390000001</v>
      </c>
      <c r="BU54" s="25">
        <v>0</v>
      </c>
      <c r="BV54" s="24">
        <v>0</v>
      </c>
      <c r="BW54" s="25">
        <v>0</v>
      </c>
      <c r="BX54" s="26">
        <v>0</v>
      </c>
      <c r="BY54" s="25">
        <v>3956</v>
      </c>
      <c r="BZ54" s="24">
        <v>10006317.960000001</v>
      </c>
      <c r="CA54" s="24">
        <f>CB54+CJ54+CL54+CR54</f>
        <v>73247927.849999994</v>
      </c>
      <c r="CB54" s="24">
        <f>CD54+CF54+CH54</f>
        <v>41269544.380000003</v>
      </c>
      <c r="CC54" s="25">
        <v>28977</v>
      </c>
      <c r="CD54" s="24">
        <v>16001763.27</v>
      </c>
      <c r="CE54" s="25">
        <v>2461</v>
      </c>
      <c r="CF54" s="24">
        <v>1494840.09</v>
      </c>
      <c r="CG54" s="25">
        <v>15564</v>
      </c>
      <c r="CH54" s="24">
        <v>23772941.02</v>
      </c>
      <c r="CI54" s="25">
        <v>353</v>
      </c>
      <c r="CJ54" s="24">
        <v>3586054.18</v>
      </c>
      <c r="CK54" s="25">
        <f>1656-830</f>
        <v>826</v>
      </c>
      <c r="CL54" s="26">
        <f>36946083.58-18511545.81</f>
        <v>18434537.77</v>
      </c>
      <c r="CM54" s="25">
        <v>0</v>
      </c>
      <c r="CN54" s="24">
        <v>0</v>
      </c>
      <c r="CO54" s="25">
        <v>0</v>
      </c>
      <c r="CP54" s="26">
        <v>0</v>
      </c>
      <c r="CQ54" s="25">
        <v>3956</v>
      </c>
      <c r="CR54" s="24">
        <v>9957791.5199999996</v>
      </c>
    </row>
    <row r="55" spans="1:96" ht="15" customHeight="1" x14ac:dyDescent="0.25">
      <c r="A55" s="6" t="s">
        <v>218</v>
      </c>
      <c r="B55" s="8" t="s">
        <v>24</v>
      </c>
      <c r="C55" s="28">
        <v>330005</v>
      </c>
      <c r="D55" s="29" t="s">
        <v>132</v>
      </c>
      <c r="E55" s="29" t="s">
        <v>123</v>
      </c>
      <c r="F55" s="31" t="s">
        <v>133</v>
      </c>
      <c r="G55" s="24">
        <f t="shared" si="17"/>
        <v>65843008.390000001</v>
      </c>
      <c r="H55" s="24">
        <f t="shared" si="18"/>
        <v>39514708.649999999</v>
      </c>
      <c r="I55" s="25">
        <f t="shared" si="29"/>
        <v>20507</v>
      </c>
      <c r="J55" s="24">
        <f t="shared" si="29"/>
        <v>17609641.18</v>
      </c>
      <c r="K55" s="25">
        <f t="shared" si="29"/>
        <v>6620</v>
      </c>
      <c r="L55" s="24">
        <f t="shared" si="29"/>
        <v>4228464.1399999997</v>
      </c>
      <c r="M55" s="25">
        <f t="shared" si="29"/>
        <v>14396</v>
      </c>
      <c r="N55" s="24">
        <f t="shared" si="29"/>
        <v>17676603.329999998</v>
      </c>
      <c r="O55" s="25">
        <f t="shared" si="29"/>
        <v>291</v>
      </c>
      <c r="P55" s="24">
        <f t="shared" si="29"/>
        <v>2942002.22</v>
      </c>
      <c r="Q55" s="25">
        <f t="shared" si="29"/>
        <v>1237</v>
      </c>
      <c r="R55" s="24">
        <f t="shared" si="29"/>
        <v>23386297.52</v>
      </c>
      <c r="S55" s="25">
        <f t="shared" si="29"/>
        <v>0</v>
      </c>
      <c r="T55" s="24">
        <f t="shared" si="29"/>
        <v>0</v>
      </c>
      <c r="U55" s="25">
        <f t="shared" si="29"/>
        <v>0</v>
      </c>
      <c r="V55" s="24">
        <f t="shared" si="29"/>
        <v>0</v>
      </c>
      <c r="W55" s="25">
        <f t="shared" si="29"/>
        <v>0</v>
      </c>
      <c r="X55" s="24">
        <f t="shared" si="29"/>
        <v>0</v>
      </c>
      <c r="Y55" s="24">
        <f t="shared" si="20"/>
        <v>18030253.02</v>
      </c>
      <c r="Z55" s="24">
        <f t="shared" si="21"/>
        <v>10131763.09</v>
      </c>
      <c r="AA55" s="25">
        <v>6152</v>
      </c>
      <c r="AB55" s="24">
        <v>4404341.1100000003</v>
      </c>
      <c r="AC55" s="25">
        <v>1986</v>
      </c>
      <c r="AD55" s="24">
        <v>1268539.24</v>
      </c>
      <c r="AE55" s="25">
        <v>4319</v>
      </c>
      <c r="AF55" s="24">
        <v>4458882.74</v>
      </c>
      <c r="AG55" s="25">
        <v>87</v>
      </c>
      <c r="AH55" s="24">
        <v>882600.67</v>
      </c>
      <c r="AI55" s="25">
        <v>371</v>
      </c>
      <c r="AJ55" s="26">
        <v>7015889.2599999998</v>
      </c>
      <c r="AK55" s="25">
        <v>0</v>
      </c>
      <c r="AL55" s="24">
        <v>0</v>
      </c>
      <c r="AM55" s="25">
        <v>0</v>
      </c>
      <c r="AN55" s="26">
        <v>0</v>
      </c>
      <c r="AO55" s="25">
        <v>0</v>
      </c>
      <c r="AP55" s="24">
        <v>0</v>
      </c>
      <c r="AQ55" s="24">
        <f t="shared" si="22"/>
        <v>14891251.17</v>
      </c>
      <c r="AR55" s="24">
        <f t="shared" si="23"/>
        <v>9625591.2300000004</v>
      </c>
      <c r="AS55" s="25">
        <v>4101</v>
      </c>
      <c r="AT55" s="24">
        <v>4400479.4800000004</v>
      </c>
      <c r="AU55" s="25">
        <v>1324</v>
      </c>
      <c r="AV55" s="24">
        <v>845692.83</v>
      </c>
      <c r="AW55" s="25">
        <v>2879</v>
      </c>
      <c r="AX55" s="24">
        <v>4379418.92</v>
      </c>
      <c r="AY55" s="25">
        <v>58</v>
      </c>
      <c r="AZ55" s="24">
        <v>588400.43999999994</v>
      </c>
      <c r="BA55" s="25">
        <v>247</v>
      </c>
      <c r="BB55" s="26">
        <v>4677259.5</v>
      </c>
      <c r="BC55" s="25">
        <v>0</v>
      </c>
      <c r="BD55" s="24">
        <v>0</v>
      </c>
      <c r="BE55" s="25">
        <v>0</v>
      </c>
      <c r="BF55" s="26">
        <v>0</v>
      </c>
      <c r="BG55" s="25">
        <v>0</v>
      </c>
      <c r="BH55" s="24">
        <v>0</v>
      </c>
      <c r="BI55" s="24">
        <f t="shared" si="24"/>
        <v>14891251.17</v>
      </c>
      <c r="BJ55" s="24">
        <f t="shared" si="25"/>
        <v>9625591.2300000004</v>
      </c>
      <c r="BK55" s="25">
        <v>4101</v>
      </c>
      <c r="BL55" s="24">
        <v>4400479.4800000004</v>
      </c>
      <c r="BM55" s="25">
        <v>1324</v>
      </c>
      <c r="BN55" s="24">
        <v>845692.83</v>
      </c>
      <c r="BO55" s="25">
        <v>2879</v>
      </c>
      <c r="BP55" s="24">
        <v>4379418.92</v>
      </c>
      <c r="BQ55" s="25">
        <v>58</v>
      </c>
      <c r="BR55" s="24">
        <v>588400.43999999994</v>
      </c>
      <c r="BS55" s="25">
        <v>247</v>
      </c>
      <c r="BT55" s="26">
        <v>4677259.5</v>
      </c>
      <c r="BU55" s="25">
        <v>0</v>
      </c>
      <c r="BV55" s="24">
        <v>0</v>
      </c>
      <c r="BW55" s="25">
        <v>0</v>
      </c>
      <c r="BX55" s="26">
        <v>0</v>
      </c>
      <c r="BY55" s="25">
        <v>0</v>
      </c>
      <c r="BZ55" s="24">
        <v>0</v>
      </c>
      <c r="CA55" s="24">
        <f t="shared" si="26"/>
        <v>18030253.030000001</v>
      </c>
      <c r="CB55" s="24">
        <f t="shared" si="27"/>
        <v>10131763.1</v>
      </c>
      <c r="CC55" s="25">
        <v>6153</v>
      </c>
      <c r="CD55" s="24">
        <v>4404341.1100000003</v>
      </c>
      <c r="CE55" s="25">
        <v>1986</v>
      </c>
      <c r="CF55" s="24">
        <v>1268539.24</v>
      </c>
      <c r="CG55" s="25">
        <v>4319</v>
      </c>
      <c r="CH55" s="24">
        <v>4458882.75</v>
      </c>
      <c r="CI55" s="25">
        <v>88</v>
      </c>
      <c r="CJ55" s="24">
        <v>882600.67</v>
      </c>
      <c r="CK55" s="25">
        <v>372</v>
      </c>
      <c r="CL55" s="26">
        <v>7015889.2599999998</v>
      </c>
      <c r="CM55" s="25">
        <v>0</v>
      </c>
      <c r="CN55" s="24">
        <v>0</v>
      </c>
      <c r="CO55" s="25">
        <v>0</v>
      </c>
      <c r="CP55" s="26">
        <v>0</v>
      </c>
      <c r="CQ55" s="25">
        <v>0</v>
      </c>
      <c r="CR55" s="24">
        <v>0</v>
      </c>
    </row>
    <row r="56" spans="1:96" ht="15" customHeight="1" x14ac:dyDescent="0.25">
      <c r="A56" s="6" t="s">
        <v>219</v>
      </c>
      <c r="B56" s="8" t="s">
        <v>25</v>
      </c>
      <c r="C56" s="28">
        <v>330204</v>
      </c>
      <c r="D56" s="29" t="s">
        <v>132</v>
      </c>
      <c r="E56" s="29" t="s">
        <v>123</v>
      </c>
      <c r="F56" s="31" t="s">
        <v>133</v>
      </c>
      <c r="G56" s="24">
        <f t="shared" si="17"/>
        <v>18223581.260000002</v>
      </c>
      <c r="H56" s="24">
        <f t="shared" si="18"/>
        <v>18223581.260000002</v>
      </c>
      <c r="I56" s="25">
        <f t="shared" si="29"/>
        <v>6886</v>
      </c>
      <c r="J56" s="24">
        <f t="shared" si="29"/>
        <v>3227245.78</v>
      </c>
      <c r="K56" s="25">
        <f t="shared" si="29"/>
        <v>1197</v>
      </c>
      <c r="L56" s="24">
        <f t="shared" si="29"/>
        <v>687272.12</v>
      </c>
      <c r="M56" s="25">
        <f t="shared" si="29"/>
        <v>12993</v>
      </c>
      <c r="N56" s="24">
        <f t="shared" si="29"/>
        <v>14309063.359999999</v>
      </c>
      <c r="O56" s="25">
        <f t="shared" si="29"/>
        <v>0</v>
      </c>
      <c r="P56" s="24">
        <f t="shared" si="29"/>
        <v>0</v>
      </c>
      <c r="Q56" s="25">
        <f t="shared" si="29"/>
        <v>0</v>
      </c>
      <c r="R56" s="24">
        <f t="shared" si="29"/>
        <v>0</v>
      </c>
      <c r="S56" s="25">
        <f t="shared" si="29"/>
        <v>0</v>
      </c>
      <c r="T56" s="24">
        <f t="shared" si="29"/>
        <v>0</v>
      </c>
      <c r="U56" s="25">
        <f t="shared" si="29"/>
        <v>0</v>
      </c>
      <c r="V56" s="24">
        <f t="shared" si="29"/>
        <v>0</v>
      </c>
      <c r="W56" s="25">
        <f t="shared" si="29"/>
        <v>0</v>
      </c>
      <c r="X56" s="24">
        <f t="shared" ref="X56:X119" si="32">AP56+BH56+BZ56+CR56</f>
        <v>0</v>
      </c>
      <c r="Y56" s="24">
        <f t="shared" si="20"/>
        <v>5467074.3799999999</v>
      </c>
      <c r="Z56" s="24">
        <f t="shared" si="21"/>
        <v>5467074.3799999999</v>
      </c>
      <c r="AA56" s="25">
        <v>2066</v>
      </c>
      <c r="AB56" s="24">
        <v>968173.73</v>
      </c>
      <c r="AC56" s="25">
        <v>359</v>
      </c>
      <c r="AD56" s="24">
        <v>206181.64</v>
      </c>
      <c r="AE56" s="25">
        <v>3898</v>
      </c>
      <c r="AF56" s="24">
        <v>4292719.01</v>
      </c>
      <c r="AG56" s="25">
        <v>0</v>
      </c>
      <c r="AH56" s="24">
        <v>0</v>
      </c>
      <c r="AI56" s="25">
        <v>0</v>
      </c>
      <c r="AJ56" s="26">
        <v>0</v>
      </c>
      <c r="AK56" s="25">
        <v>0</v>
      </c>
      <c r="AL56" s="24">
        <v>0</v>
      </c>
      <c r="AM56" s="25">
        <v>0</v>
      </c>
      <c r="AN56" s="26">
        <v>0</v>
      </c>
      <c r="AO56" s="25">
        <v>0</v>
      </c>
      <c r="AP56" s="24">
        <v>0</v>
      </c>
      <c r="AQ56" s="24">
        <f t="shared" si="22"/>
        <v>3644716.25</v>
      </c>
      <c r="AR56" s="24">
        <f t="shared" si="23"/>
        <v>3644716.25</v>
      </c>
      <c r="AS56" s="25">
        <v>1377</v>
      </c>
      <c r="AT56" s="24">
        <v>645449.16</v>
      </c>
      <c r="AU56" s="25">
        <v>239</v>
      </c>
      <c r="AV56" s="24">
        <v>137454.42000000001</v>
      </c>
      <c r="AW56" s="25">
        <v>2599</v>
      </c>
      <c r="AX56" s="24">
        <v>2861812.67</v>
      </c>
      <c r="AY56" s="25">
        <v>0</v>
      </c>
      <c r="AZ56" s="24">
        <v>0</v>
      </c>
      <c r="BA56" s="25">
        <v>0</v>
      </c>
      <c r="BB56" s="26">
        <v>0</v>
      </c>
      <c r="BC56" s="25">
        <v>0</v>
      </c>
      <c r="BD56" s="24">
        <v>0</v>
      </c>
      <c r="BE56" s="25">
        <v>0</v>
      </c>
      <c r="BF56" s="26">
        <v>0</v>
      </c>
      <c r="BG56" s="25">
        <v>0</v>
      </c>
      <c r="BH56" s="24">
        <v>0</v>
      </c>
      <c r="BI56" s="24">
        <f t="shared" si="24"/>
        <v>3644716.25</v>
      </c>
      <c r="BJ56" s="24">
        <f t="shared" si="25"/>
        <v>3644716.25</v>
      </c>
      <c r="BK56" s="25">
        <v>1377</v>
      </c>
      <c r="BL56" s="24">
        <v>645449.16</v>
      </c>
      <c r="BM56" s="25">
        <v>239</v>
      </c>
      <c r="BN56" s="24">
        <v>137454.42000000001</v>
      </c>
      <c r="BO56" s="25">
        <v>2599</v>
      </c>
      <c r="BP56" s="24">
        <v>2861812.67</v>
      </c>
      <c r="BQ56" s="25">
        <v>0</v>
      </c>
      <c r="BR56" s="24">
        <v>0</v>
      </c>
      <c r="BS56" s="25">
        <v>0</v>
      </c>
      <c r="BT56" s="26">
        <v>0</v>
      </c>
      <c r="BU56" s="25">
        <v>0</v>
      </c>
      <c r="BV56" s="24">
        <v>0</v>
      </c>
      <c r="BW56" s="25">
        <v>0</v>
      </c>
      <c r="BX56" s="26">
        <v>0</v>
      </c>
      <c r="BY56" s="25">
        <v>0</v>
      </c>
      <c r="BZ56" s="24">
        <v>0</v>
      </c>
      <c r="CA56" s="24">
        <f t="shared" si="26"/>
        <v>5467074.3799999999</v>
      </c>
      <c r="CB56" s="24">
        <f t="shared" si="27"/>
        <v>5467074.3799999999</v>
      </c>
      <c r="CC56" s="25">
        <v>2066</v>
      </c>
      <c r="CD56" s="24">
        <v>968173.73</v>
      </c>
      <c r="CE56" s="25">
        <v>360</v>
      </c>
      <c r="CF56" s="24">
        <v>206181.64</v>
      </c>
      <c r="CG56" s="25">
        <v>3897</v>
      </c>
      <c r="CH56" s="24">
        <v>4292719.01</v>
      </c>
      <c r="CI56" s="25">
        <v>0</v>
      </c>
      <c r="CJ56" s="24">
        <v>0</v>
      </c>
      <c r="CK56" s="25">
        <v>0</v>
      </c>
      <c r="CL56" s="26">
        <v>0</v>
      </c>
      <c r="CM56" s="25">
        <v>0</v>
      </c>
      <c r="CN56" s="24">
        <v>0</v>
      </c>
      <c r="CO56" s="25">
        <v>0</v>
      </c>
      <c r="CP56" s="26">
        <v>0</v>
      </c>
      <c r="CQ56" s="25">
        <v>0</v>
      </c>
      <c r="CR56" s="24">
        <v>0</v>
      </c>
    </row>
    <row r="57" spans="1:96" ht="15" customHeight="1" x14ac:dyDescent="0.25">
      <c r="A57" s="6" t="s">
        <v>220</v>
      </c>
      <c r="B57" s="8" t="s">
        <v>134</v>
      </c>
      <c r="C57" s="28">
        <v>330008</v>
      </c>
      <c r="D57" s="29" t="s">
        <v>132</v>
      </c>
      <c r="E57" s="29" t="s">
        <v>135</v>
      </c>
      <c r="F57" s="31" t="s">
        <v>133</v>
      </c>
      <c r="G57" s="24">
        <f t="shared" si="17"/>
        <v>8286836.71</v>
      </c>
      <c r="H57" s="24">
        <f t="shared" si="18"/>
        <v>5340081.0999999996</v>
      </c>
      <c r="I57" s="25">
        <f t="shared" ref="I57:W73" si="33">AA57+AS57+BK57+CC57</f>
        <v>7027</v>
      </c>
      <c r="J57" s="24">
        <f t="shared" si="33"/>
        <v>2446737.38</v>
      </c>
      <c r="K57" s="25">
        <f t="shared" si="33"/>
        <v>130</v>
      </c>
      <c r="L57" s="24">
        <f t="shared" si="33"/>
        <v>74919.19</v>
      </c>
      <c r="M57" s="25">
        <f t="shared" si="33"/>
        <v>2375</v>
      </c>
      <c r="N57" s="24">
        <f t="shared" si="33"/>
        <v>2818424.53</v>
      </c>
      <c r="O57" s="25">
        <f t="shared" si="33"/>
        <v>309</v>
      </c>
      <c r="P57" s="24">
        <f t="shared" si="33"/>
        <v>2946755.61</v>
      </c>
      <c r="Q57" s="25">
        <f t="shared" si="33"/>
        <v>0</v>
      </c>
      <c r="R57" s="24">
        <f t="shared" si="33"/>
        <v>0</v>
      </c>
      <c r="S57" s="25">
        <f t="shared" si="33"/>
        <v>0</v>
      </c>
      <c r="T57" s="24">
        <f t="shared" si="33"/>
        <v>0</v>
      </c>
      <c r="U57" s="25">
        <f t="shared" si="33"/>
        <v>0</v>
      </c>
      <c r="V57" s="24">
        <f t="shared" si="33"/>
        <v>0</v>
      </c>
      <c r="W57" s="25">
        <f t="shared" si="33"/>
        <v>0</v>
      </c>
      <c r="X57" s="24">
        <f t="shared" si="32"/>
        <v>0</v>
      </c>
      <c r="Y57" s="24">
        <f t="shared" si="20"/>
        <v>2287768.9</v>
      </c>
      <c r="Z57" s="24">
        <f t="shared" si="21"/>
        <v>1420113.07</v>
      </c>
      <c r="AA57" s="25">
        <v>2108</v>
      </c>
      <c r="AB57" s="24">
        <v>641246.47</v>
      </c>
      <c r="AC57" s="25">
        <v>39</v>
      </c>
      <c r="AD57" s="24">
        <v>22475.759999999998</v>
      </c>
      <c r="AE57" s="25">
        <v>713</v>
      </c>
      <c r="AF57" s="24">
        <v>756390.84</v>
      </c>
      <c r="AG57" s="25">
        <v>91</v>
      </c>
      <c r="AH57" s="24">
        <v>867655.83</v>
      </c>
      <c r="AI57" s="25">
        <v>0</v>
      </c>
      <c r="AJ57" s="26">
        <v>0</v>
      </c>
      <c r="AK57" s="25">
        <v>0</v>
      </c>
      <c r="AL57" s="24">
        <v>0</v>
      </c>
      <c r="AM57" s="25">
        <v>0</v>
      </c>
      <c r="AN57" s="26">
        <v>0</v>
      </c>
      <c r="AO57" s="25">
        <v>0</v>
      </c>
      <c r="AP57" s="24">
        <v>0</v>
      </c>
      <c r="AQ57" s="24">
        <f t="shared" si="22"/>
        <v>1843955.99</v>
      </c>
      <c r="AR57" s="24">
        <f t="shared" si="23"/>
        <v>1249927.48</v>
      </c>
      <c r="AS57" s="25">
        <v>1405</v>
      </c>
      <c r="AT57" s="24">
        <v>582122.22</v>
      </c>
      <c r="AU57" s="25">
        <v>26</v>
      </c>
      <c r="AV57" s="24">
        <v>14983.84</v>
      </c>
      <c r="AW57" s="25">
        <v>475</v>
      </c>
      <c r="AX57" s="24">
        <v>652821.42000000004</v>
      </c>
      <c r="AY57" s="25">
        <v>62</v>
      </c>
      <c r="AZ57" s="24">
        <v>594028.51</v>
      </c>
      <c r="BA57" s="25">
        <v>0</v>
      </c>
      <c r="BB57" s="26">
        <v>0</v>
      </c>
      <c r="BC57" s="25">
        <v>0</v>
      </c>
      <c r="BD57" s="24">
        <v>0</v>
      </c>
      <c r="BE57" s="25">
        <v>0</v>
      </c>
      <c r="BF57" s="26">
        <v>0</v>
      </c>
      <c r="BG57" s="25">
        <v>0</v>
      </c>
      <c r="BH57" s="24">
        <v>0</v>
      </c>
      <c r="BI57" s="24">
        <f t="shared" si="24"/>
        <v>1843955.99</v>
      </c>
      <c r="BJ57" s="24">
        <f t="shared" si="25"/>
        <v>1249927.48</v>
      </c>
      <c r="BK57" s="25">
        <v>1405</v>
      </c>
      <c r="BL57" s="24">
        <v>582122.22</v>
      </c>
      <c r="BM57" s="25">
        <v>26</v>
      </c>
      <c r="BN57" s="24">
        <v>14983.84</v>
      </c>
      <c r="BO57" s="25">
        <v>475</v>
      </c>
      <c r="BP57" s="24">
        <v>652821.42000000004</v>
      </c>
      <c r="BQ57" s="25">
        <v>62</v>
      </c>
      <c r="BR57" s="24">
        <v>594028.51</v>
      </c>
      <c r="BS57" s="25">
        <v>0</v>
      </c>
      <c r="BT57" s="26">
        <v>0</v>
      </c>
      <c r="BU57" s="25">
        <v>0</v>
      </c>
      <c r="BV57" s="24">
        <v>0</v>
      </c>
      <c r="BW57" s="25">
        <v>0</v>
      </c>
      <c r="BX57" s="26">
        <v>0</v>
      </c>
      <c r="BY57" s="25">
        <v>0</v>
      </c>
      <c r="BZ57" s="24">
        <v>0</v>
      </c>
      <c r="CA57" s="24">
        <f t="shared" si="26"/>
        <v>2311155.83</v>
      </c>
      <c r="CB57" s="24">
        <f t="shared" si="27"/>
        <v>1420113.07</v>
      </c>
      <c r="CC57" s="25">
        <v>2109</v>
      </c>
      <c r="CD57" s="24">
        <v>641246.47</v>
      </c>
      <c r="CE57" s="25">
        <v>39</v>
      </c>
      <c r="CF57" s="24">
        <v>22475.75</v>
      </c>
      <c r="CG57" s="25">
        <v>712</v>
      </c>
      <c r="CH57" s="24">
        <v>756390.85</v>
      </c>
      <c r="CI57" s="25">
        <v>94</v>
      </c>
      <c r="CJ57" s="24">
        <v>891042.76</v>
      </c>
      <c r="CK57" s="25">
        <v>0</v>
      </c>
      <c r="CL57" s="26">
        <v>0</v>
      </c>
      <c r="CM57" s="25">
        <v>0</v>
      </c>
      <c r="CN57" s="24">
        <v>0</v>
      </c>
      <c r="CO57" s="25">
        <v>0</v>
      </c>
      <c r="CP57" s="26">
        <v>0</v>
      </c>
      <c r="CQ57" s="25">
        <v>0</v>
      </c>
      <c r="CR57" s="24">
        <v>0</v>
      </c>
    </row>
    <row r="58" spans="1:96" ht="15" customHeight="1" x14ac:dyDescent="0.25">
      <c r="A58" s="10" t="s">
        <v>221</v>
      </c>
      <c r="B58" s="8" t="s">
        <v>136</v>
      </c>
      <c r="C58" s="28">
        <v>330387</v>
      </c>
      <c r="D58" s="29" t="s">
        <v>132</v>
      </c>
      <c r="E58" s="29" t="s">
        <v>129</v>
      </c>
      <c r="F58" s="31" t="s">
        <v>133</v>
      </c>
      <c r="G58" s="24">
        <f t="shared" si="17"/>
        <v>1200457.3500000001</v>
      </c>
      <c r="H58" s="24">
        <f t="shared" si="18"/>
        <v>0</v>
      </c>
      <c r="I58" s="25">
        <f t="shared" si="33"/>
        <v>0</v>
      </c>
      <c r="J58" s="24">
        <f t="shared" si="33"/>
        <v>0</v>
      </c>
      <c r="K58" s="25">
        <f t="shared" si="33"/>
        <v>0</v>
      </c>
      <c r="L58" s="24">
        <f t="shared" si="33"/>
        <v>0</v>
      </c>
      <c r="M58" s="25">
        <f t="shared" si="33"/>
        <v>0</v>
      </c>
      <c r="N58" s="24">
        <f t="shared" si="33"/>
        <v>0</v>
      </c>
      <c r="O58" s="25">
        <f t="shared" si="33"/>
        <v>88</v>
      </c>
      <c r="P58" s="24">
        <f t="shared" si="33"/>
        <v>911893.98</v>
      </c>
      <c r="Q58" s="25">
        <f t="shared" si="33"/>
        <v>17</v>
      </c>
      <c r="R58" s="24">
        <f t="shared" si="33"/>
        <v>288563.37</v>
      </c>
      <c r="S58" s="25">
        <f t="shared" si="33"/>
        <v>0</v>
      </c>
      <c r="T58" s="24">
        <f t="shared" si="33"/>
        <v>0</v>
      </c>
      <c r="U58" s="25">
        <f t="shared" si="33"/>
        <v>0</v>
      </c>
      <c r="V58" s="24">
        <f t="shared" si="33"/>
        <v>0</v>
      </c>
      <c r="W58" s="25">
        <f t="shared" si="33"/>
        <v>0</v>
      </c>
      <c r="X58" s="24">
        <f t="shared" si="32"/>
        <v>0</v>
      </c>
      <c r="Y58" s="24">
        <f>Z58+AH58+AJ58+AP58</f>
        <v>360137.2</v>
      </c>
      <c r="Z58" s="24">
        <f>AB58+AD58+AF58</f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26</v>
      </c>
      <c r="AH58" s="24">
        <v>273568.19</v>
      </c>
      <c r="AI58" s="25">
        <v>5</v>
      </c>
      <c r="AJ58" s="26">
        <v>86569.01</v>
      </c>
      <c r="AK58" s="25">
        <v>0</v>
      </c>
      <c r="AL58" s="24">
        <v>0</v>
      </c>
      <c r="AM58" s="25">
        <v>0</v>
      </c>
      <c r="AN58" s="26">
        <v>0</v>
      </c>
      <c r="AO58" s="25">
        <v>0</v>
      </c>
      <c r="AP58" s="24">
        <v>0</v>
      </c>
      <c r="AQ58" s="24">
        <f>AR58+AZ58+BB58+BH58</f>
        <v>240091.47</v>
      </c>
      <c r="AR58" s="24">
        <f>AT58+AV58+AX58</f>
        <v>0</v>
      </c>
      <c r="AS58" s="25">
        <v>0</v>
      </c>
      <c r="AT58" s="24">
        <v>0</v>
      </c>
      <c r="AU58" s="25">
        <v>0</v>
      </c>
      <c r="AV58" s="24">
        <v>0</v>
      </c>
      <c r="AW58" s="25">
        <v>0</v>
      </c>
      <c r="AX58" s="24">
        <v>0</v>
      </c>
      <c r="AY58" s="25">
        <v>18</v>
      </c>
      <c r="AZ58" s="24">
        <v>182378.8</v>
      </c>
      <c r="BA58" s="25">
        <v>3</v>
      </c>
      <c r="BB58" s="26">
        <v>57712.67</v>
      </c>
      <c r="BC58" s="25">
        <v>0</v>
      </c>
      <c r="BD58" s="24">
        <v>0</v>
      </c>
      <c r="BE58" s="25">
        <v>0</v>
      </c>
      <c r="BF58" s="26">
        <v>0</v>
      </c>
      <c r="BG58" s="25">
        <v>0</v>
      </c>
      <c r="BH58" s="24">
        <v>0</v>
      </c>
      <c r="BI58" s="24">
        <f>BJ58+BR58+BT58+BZ58</f>
        <v>240091.47</v>
      </c>
      <c r="BJ58" s="24">
        <f>BL58+BN58+BP58</f>
        <v>0</v>
      </c>
      <c r="BK58" s="25">
        <v>0</v>
      </c>
      <c r="BL58" s="24">
        <v>0</v>
      </c>
      <c r="BM58" s="25">
        <v>0</v>
      </c>
      <c r="BN58" s="24">
        <v>0</v>
      </c>
      <c r="BO58" s="25">
        <v>0</v>
      </c>
      <c r="BP58" s="24">
        <v>0</v>
      </c>
      <c r="BQ58" s="25">
        <v>18</v>
      </c>
      <c r="BR58" s="24">
        <v>182378.8</v>
      </c>
      <c r="BS58" s="25">
        <v>3</v>
      </c>
      <c r="BT58" s="26">
        <v>57712.67</v>
      </c>
      <c r="BU58" s="25">
        <v>0</v>
      </c>
      <c r="BV58" s="24">
        <v>0</v>
      </c>
      <c r="BW58" s="25">
        <v>0</v>
      </c>
      <c r="BX58" s="26">
        <v>0</v>
      </c>
      <c r="BY58" s="25">
        <v>0</v>
      </c>
      <c r="BZ58" s="24">
        <v>0</v>
      </c>
      <c r="CA58" s="24">
        <f>CB58+CJ58+CL58+CR58</f>
        <v>360137.21</v>
      </c>
      <c r="CB58" s="24">
        <f>CD58+CF58+CH58</f>
        <v>0</v>
      </c>
      <c r="CC58" s="25">
        <v>0</v>
      </c>
      <c r="CD58" s="24">
        <v>0</v>
      </c>
      <c r="CE58" s="25">
        <v>0</v>
      </c>
      <c r="CF58" s="24">
        <v>0</v>
      </c>
      <c r="CG58" s="25">
        <v>0</v>
      </c>
      <c r="CH58" s="24">
        <v>0</v>
      </c>
      <c r="CI58" s="25">
        <v>26</v>
      </c>
      <c r="CJ58" s="24">
        <v>273568.19</v>
      </c>
      <c r="CK58" s="25">
        <v>6</v>
      </c>
      <c r="CL58" s="26">
        <v>86569.02</v>
      </c>
      <c r="CM58" s="25">
        <v>0</v>
      </c>
      <c r="CN58" s="24">
        <v>0</v>
      </c>
      <c r="CO58" s="25">
        <v>0</v>
      </c>
      <c r="CP58" s="26">
        <v>0</v>
      </c>
      <c r="CQ58" s="25">
        <v>0</v>
      </c>
      <c r="CR58" s="24">
        <v>0</v>
      </c>
    </row>
    <row r="59" spans="1:96" x14ac:dyDescent="0.25">
      <c r="A59" s="10" t="s">
        <v>222</v>
      </c>
      <c r="B59" s="8" t="s">
        <v>223</v>
      </c>
      <c r="C59" s="28"/>
      <c r="D59" s="29"/>
      <c r="E59" s="29"/>
      <c r="F59" s="31"/>
      <c r="G59" s="24">
        <f t="shared" si="17"/>
        <v>168634.73</v>
      </c>
      <c r="H59" s="24">
        <f t="shared" si="18"/>
        <v>0</v>
      </c>
      <c r="I59" s="25">
        <f t="shared" si="33"/>
        <v>0</v>
      </c>
      <c r="J59" s="24">
        <f t="shared" si="33"/>
        <v>0</v>
      </c>
      <c r="K59" s="25">
        <f t="shared" si="33"/>
        <v>0</v>
      </c>
      <c r="L59" s="24">
        <f t="shared" si="33"/>
        <v>0</v>
      </c>
      <c r="M59" s="25">
        <f t="shared" si="33"/>
        <v>0</v>
      </c>
      <c r="N59" s="24">
        <f t="shared" si="33"/>
        <v>0</v>
      </c>
      <c r="O59" s="25">
        <f t="shared" si="33"/>
        <v>18</v>
      </c>
      <c r="P59" s="24">
        <f t="shared" si="33"/>
        <v>168634.73</v>
      </c>
      <c r="Q59" s="25">
        <f t="shared" si="33"/>
        <v>0</v>
      </c>
      <c r="R59" s="24">
        <f t="shared" si="33"/>
        <v>0</v>
      </c>
      <c r="S59" s="25">
        <f t="shared" si="33"/>
        <v>0</v>
      </c>
      <c r="T59" s="24">
        <f t="shared" si="33"/>
        <v>0</v>
      </c>
      <c r="U59" s="25">
        <f t="shared" si="33"/>
        <v>0</v>
      </c>
      <c r="V59" s="24">
        <f t="shared" si="33"/>
        <v>0</v>
      </c>
      <c r="W59" s="25">
        <f t="shared" si="33"/>
        <v>0</v>
      </c>
      <c r="X59" s="24">
        <f t="shared" si="32"/>
        <v>0</v>
      </c>
      <c r="Y59" s="24">
        <f t="shared" si="20"/>
        <v>50590.42</v>
      </c>
      <c r="Z59" s="24">
        <f t="shared" si="21"/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5</v>
      </c>
      <c r="AH59" s="24">
        <v>50590.42</v>
      </c>
      <c r="AI59" s="25">
        <v>0</v>
      </c>
      <c r="AJ59" s="26">
        <v>0</v>
      </c>
      <c r="AK59" s="25">
        <v>0</v>
      </c>
      <c r="AL59" s="24">
        <v>0</v>
      </c>
      <c r="AM59" s="25">
        <v>0</v>
      </c>
      <c r="AN59" s="26">
        <v>0</v>
      </c>
      <c r="AO59" s="25">
        <v>0</v>
      </c>
      <c r="AP59" s="24">
        <v>0</v>
      </c>
      <c r="AQ59" s="24">
        <f t="shared" si="22"/>
        <v>33726.949999999997</v>
      </c>
      <c r="AR59" s="24">
        <f t="shared" si="23"/>
        <v>0</v>
      </c>
      <c r="AS59" s="25">
        <v>0</v>
      </c>
      <c r="AT59" s="24">
        <v>0</v>
      </c>
      <c r="AU59" s="25">
        <v>0</v>
      </c>
      <c r="AV59" s="24">
        <v>0</v>
      </c>
      <c r="AW59" s="25">
        <v>0</v>
      </c>
      <c r="AX59" s="24">
        <v>0</v>
      </c>
      <c r="AY59" s="25">
        <v>4</v>
      </c>
      <c r="AZ59" s="24">
        <v>33726.949999999997</v>
      </c>
      <c r="BA59" s="25">
        <v>0</v>
      </c>
      <c r="BB59" s="26">
        <v>0</v>
      </c>
      <c r="BC59" s="25">
        <v>0</v>
      </c>
      <c r="BD59" s="24">
        <v>0</v>
      </c>
      <c r="BE59" s="25">
        <v>0</v>
      </c>
      <c r="BF59" s="26">
        <v>0</v>
      </c>
      <c r="BG59" s="25">
        <v>0</v>
      </c>
      <c r="BH59" s="24">
        <v>0</v>
      </c>
      <c r="BI59" s="24">
        <f t="shared" si="24"/>
        <v>33726.949999999997</v>
      </c>
      <c r="BJ59" s="24">
        <f t="shared" si="25"/>
        <v>0</v>
      </c>
      <c r="BK59" s="25">
        <v>0</v>
      </c>
      <c r="BL59" s="24">
        <v>0</v>
      </c>
      <c r="BM59" s="25">
        <v>0</v>
      </c>
      <c r="BN59" s="24">
        <v>0</v>
      </c>
      <c r="BO59" s="25">
        <v>0</v>
      </c>
      <c r="BP59" s="24">
        <v>0</v>
      </c>
      <c r="BQ59" s="25">
        <v>4</v>
      </c>
      <c r="BR59" s="24">
        <v>33726.949999999997</v>
      </c>
      <c r="BS59" s="25">
        <v>0</v>
      </c>
      <c r="BT59" s="26">
        <v>0</v>
      </c>
      <c r="BU59" s="25">
        <v>0</v>
      </c>
      <c r="BV59" s="24">
        <v>0</v>
      </c>
      <c r="BW59" s="25">
        <v>0</v>
      </c>
      <c r="BX59" s="26">
        <v>0</v>
      </c>
      <c r="BY59" s="25">
        <v>0</v>
      </c>
      <c r="BZ59" s="24">
        <v>0</v>
      </c>
      <c r="CA59" s="24">
        <f t="shared" si="26"/>
        <v>50590.41</v>
      </c>
      <c r="CB59" s="24">
        <f t="shared" si="27"/>
        <v>0</v>
      </c>
      <c r="CC59" s="25">
        <v>0</v>
      </c>
      <c r="CD59" s="24">
        <v>0</v>
      </c>
      <c r="CE59" s="25">
        <v>0</v>
      </c>
      <c r="CF59" s="24">
        <v>0</v>
      </c>
      <c r="CG59" s="25">
        <v>0</v>
      </c>
      <c r="CH59" s="24">
        <v>0</v>
      </c>
      <c r="CI59" s="25">
        <v>5</v>
      </c>
      <c r="CJ59" s="24">
        <v>50590.41</v>
      </c>
      <c r="CK59" s="25">
        <v>0</v>
      </c>
      <c r="CL59" s="26">
        <v>0</v>
      </c>
      <c r="CM59" s="25">
        <v>0</v>
      </c>
      <c r="CN59" s="24">
        <v>0</v>
      </c>
      <c r="CO59" s="25">
        <v>0</v>
      </c>
      <c r="CP59" s="26">
        <v>0</v>
      </c>
      <c r="CQ59" s="25">
        <v>0</v>
      </c>
      <c r="CR59" s="24">
        <v>0</v>
      </c>
    </row>
    <row r="60" spans="1:96" x14ac:dyDescent="0.25">
      <c r="A60" s="6"/>
      <c r="B60" s="5" t="s">
        <v>26</v>
      </c>
      <c r="C60" s="28">
        <v>330310</v>
      </c>
      <c r="D60" s="29" t="s">
        <v>137</v>
      </c>
      <c r="E60" s="29" t="s">
        <v>123</v>
      </c>
      <c r="F60" s="31" t="s">
        <v>138</v>
      </c>
      <c r="G60" s="24">
        <f t="shared" si="17"/>
        <v>0</v>
      </c>
      <c r="H60" s="24">
        <f t="shared" si="18"/>
        <v>0</v>
      </c>
      <c r="I60" s="25">
        <f t="shared" si="33"/>
        <v>0</v>
      </c>
      <c r="J60" s="24">
        <f t="shared" si="33"/>
        <v>0</v>
      </c>
      <c r="K60" s="25">
        <f t="shared" si="33"/>
        <v>0</v>
      </c>
      <c r="L60" s="24">
        <f t="shared" si="33"/>
        <v>0</v>
      </c>
      <c r="M60" s="25">
        <f t="shared" si="33"/>
        <v>0</v>
      </c>
      <c r="N60" s="24">
        <f t="shared" si="33"/>
        <v>0</v>
      </c>
      <c r="O60" s="25">
        <f t="shared" si="33"/>
        <v>0</v>
      </c>
      <c r="P60" s="24">
        <f t="shared" si="33"/>
        <v>0</v>
      </c>
      <c r="Q60" s="25">
        <f t="shared" si="33"/>
        <v>0</v>
      </c>
      <c r="R60" s="24">
        <f t="shared" si="33"/>
        <v>0</v>
      </c>
      <c r="S60" s="25">
        <f t="shared" si="33"/>
        <v>0</v>
      </c>
      <c r="T60" s="24">
        <f t="shared" si="33"/>
        <v>0</v>
      </c>
      <c r="U60" s="25">
        <f t="shared" si="33"/>
        <v>0</v>
      </c>
      <c r="V60" s="24">
        <f t="shared" si="33"/>
        <v>0</v>
      </c>
      <c r="W60" s="25">
        <f t="shared" si="33"/>
        <v>0</v>
      </c>
      <c r="X60" s="24">
        <f t="shared" si="32"/>
        <v>0</v>
      </c>
      <c r="Y60" s="24">
        <f t="shared" si="20"/>
        <v>0</v>
      </c>
      <c r="Z60" s="24">
        <f t="shared" si="21"/>
        <v>0</v>
      </c>
      <c r="AA60" s="25">
        <v>0</v>
      </c>
      <c r="AB60" s="24">
        <v>0</v>
      </c>
      <c r="AC60" s="25">
        <v>0</v>
      </c>
      <c r="AD60" s="24">
        <v>0</v>
      </c>
      <c r="AE60" s="25">
        <v>0</v>
      </c>
      <c r="AF60" s="24">
        <v>0</v>
      </c>
      <c r="AG60" s="25">
        <v>0</v>
      </c>
      <c r="AH60" s="24">
        <v>0</v>
      </c>
      <c r="AI60" s="25">
        <v>0</v>
      </c>
      <c r="AJ60" s="26">
        <v>0</v>
      </c>
      <c r="AK60" s="25">
        <v>0</v>
      </c>
      <c r="AL60" s="24">
        <v>0</v>
      </c>
      <c r="AM60" s="25">
        <v>0</v>
      </c>
      <c r="AN60" s="26">
        <v>0</v>
      </c>
      <c r="AO60" s="25">
        <v>0</v>
      </c>
      <c r="AP60" s="24">
        <v>0</v>
      </c>
      <c r="AQ60" s="24">
        <f t="shared" si="22"/>
        <v>0</v>
      </c>
      <c r="AR60" s="24">
        <f t="shared" si="23"/>
        <v>0</v>
      </c>
      <c r="AS60" s="25">
        <v>0</v>
      </c>
      <c r="AT60" s="24">
        <v>0</v>
      </c>
      <c r="AU60" s="25">
        <v>0</v>
      </c>
      <c r="AV60" s="24">
        <v>0</v>
      </c>
      <c r="AW60" s="25">
        <v>0</v>
      </c>
      <c r="AX60" s="24">
        <v>0</v>
      </c>
      <c r="AY60" s="25">
        <v>0</v>
      </c>
      <c r="AZ60" s="24">
        <v>0</v>
      </c>
      <c r="BA60" s="25">
        <v>0</v>
      </c>
      <c r="BB60" s="26">
        <v>0</v>
      </c>
      <c r="BC60" s="25">
        <v>0</v>
      </c>
      <c r="BD60" s="24">
        <v>0</v>
      </c>
      <c r="BE60" s="25">
        <v>0</v>
      </c>
      <c r="BF60" s="26">
        <v>0</v>
      </c>
      <c r="BG60" s="25">
        <v>0</v>
      </c>
      <c r="BH60" s="24">
        <v>0</v>
      </c>
      <c r="BI60" s="24">
        <f t="shared" si="24"/>
        <v>0</v>
      </c>
      <c r="BJ60" s="24">
        <f t="shared" si="25"/>
        <v>0</v>
      </c>
      <c r="BK60" s="25">
        <v>0</v>
      </c>
      <c r="BL60" s="24">
        <v>0</v>
      </c>
      <c r="BM60" s="25">
        <v>0</v>
      </c>
      <c r="BN60" s="24">
        <v>0</v>
      </c>
      <c r="BO60" s="25">
        <v>0</v>
      </c>
      <c r="BP60" s="24">
        <v>0</v>
      </c>
      <c r="BQ60" s="25">
        <v>0</v>
      </c>
      <c r="BR60" s="24">
        <v>0</v>
      </c>
      <c r="BS60" s="25">
        <v>0</v>
      </c>
      <c r="BT60" s="26">
        <v>0</v>
      </c>
      <c r="BU60" s="25">
        <v>0</v>
      </c>
      <c r="BV60" s="24">
        <v>0</v>
      </c>
      <c r="BW60" s="25">
        <v>0</v>
      </c>
      <c r="BX60" s="26">
        <v>0</v>
      </c>
      <c r="BY60" s="25">
        <v>0</v>
      </c>
      <c r="BZ60" s="24">
        <v>0</v>
      </c>
      <c r="CA60" s="24">
        <f t="shared" si="26"/>
        <v>0</v>
      </c>
      <c r="CB60" s="24">
        <f t="shared" si="27"/>
        <v>0</v>
      </c>
      <c r="CC60" s="25">
        <v>0</v>
      </c>
      <c r="CD60" s="24">
        <v>0</v>
      </c>
      <c r="CE60" s="25">
        <v>0</v>
      </c>
      <c r="CF60" s="24">
        <v>0</v>
      </c>
      <c r="CG60" s="25">
        <v>0</v>
      </c>
      <c r="CH60" s="24">
        <v>0</v>
      </c>
      <c r="CI60" s="25">
        <v>0</v>
      </c>
      <c r="CJ60" s="24">
        <v>0</v>
      </c>
      <c r="CK60" s="25">
        <v>0</v>
      </c>
      <c r="CL60" s="26">
        <v>0</v>
      </c>
      <c r="CM60" s="25">
        <v>0</v>
      </c>
      <c r="CN60" s="24">
        <v>0</v>
      </c>
      <c r="CO60" s="25">
        <v>0</v>
      </c>
      <c r="CP60" s="26">
        <v>0</v>
      </c>
      <c r="CQ60" s="25">
        <v>0</v>
      </c>
      <c r="CR60" s="24">
        <v>0</v>
      </c>
    </row>
    <row r="61" spans="1:96" x14ac:dyDescent="0.25">
      <c r="A61" s="10" t="s">
        <v>224</v>
      </c>
      <c r="B61" s="8" t="s">
        <v>102</v>
      </c>
      <c r="C61" s="28">
        <v>330211</v>
      </c>
      <c r="D61" s="29" t="s">
        <v>137</v>
      </c>
      <c r="E61" s="29" t="s">
        <v>123</v>
      </c>
      <c r="F61" s="31" t="s">
        <v>138</v>
      </c>
      <c r="G61" s="24">
        <f t="shared" si="17"/>
        <v>190160662.78999999</v>
      </c>
      <c r="H61" s="24">
        <f t="shared" si="18"/>
        <v>106417350.98</v>
      </c>
      <c r="I61" s="25">
        <f t="shared" si="33"/>
        <v>116273</v>
      </c>
      <c r="J61" s="24">
        <f t="shared" si="33"/>
        <v>50218209.109999999</v>
      </c>
      <c r="K61" s="25">
        <f t="shared" si="33"/>
        <v>11334</v>
      </c>
      <c r="L61" s="24">
        <f t="shared" si="33"/>
        <v>7159484.1600000001</v>
      </c>
      <c r="M61" s="25">
        <f t="shared" si="33"/>
        <v>64343</v>
      </c>
      <c r="N61" s="24">
        <f t="shared" si="33"/>
        <v>49039657.710000001</v>
      </c>
      <c r="O61" s="25">
        <f t="shared" si="33"/>
        <v>1565</v>
      </c>
      <c r="P61" s="24">
        <f t="shared" si="33"/>
        <v>14305526.34</v>
      </c>
      <c r="Q61" s="25">
        <f t="shared" si="33"/>
        <v>3715</v>
      </c>
      <c r="R61" s="24">
        <f t="shared" si="33"/>
        <v>69437785.469999999</v>
      </c>
      <c r="S61" s="25">
        <f t="shared" si="33"/>
        <v>0</v>
      </c>
      <c r="T61" s="24">
        <f t="shared" si="33"/>
        <v>0</v>
      </c>
      <c r="U61" s="25">
        <f t="shared" si="33"/>
        <v>0</v>
      </c>
      <c r="V61" s="24">
        <f t="shared" si="33"/>
        <v>0</v>
      </c>
      <c r="W61" s="25">
        <f t="shared" si="33"/>
        <v>0</v>
      </c>
      <c r="X61" s="24">
        <f t="shared" si="32"/>
        <v>0</v>
      </c>
      <c r="Y61" s="24">
        <f t="shared" si="20"/>
        <v>57016999.640000001</v>
      </c>
      <c r="Z61" s="24">
        <f t="shared" si="21"/>
        <v>27615106.100000001</v>
      </c>
      <c r="AA61" s="25">
        <v>34882</v>
      </c>
      <c r="AB61" s="24">
        <v>12691437.439999999</v>
      </c>
      <c r="AC61" s="25">
        <v>3400</v>
      </c>
      <c r="AD61" s="24">
        <v>2147845.25</v>
      </c>
      <c r="AE61" s="25">
        <v>19303</v>
      </c>
      <c r="AF61" s="24">
        <v>12775823.41</v>
      </c>
      <c r="AG61" s="25">
        <v>470</v>
      </c>
      <c r="AH61" s="24">
        <v>4291657.9000000004</v>
      </c>
      <c r="AI61" s="25">
        <v>1115</v>
      </c>
      <c r="AJ61" s="26">
        <v>25110235.640000001</v>
      </c>
      <c r="AK61" s="25">
        <v>0</v>
      </c>
      <c r="AL61" s="24">
        <v>0</v>
      </c>
      <c r="AM61" s="25">
        <v>0</v>
      </c>
      <c r="AN61" s="26">
        <v>0</v>
      </c>
      <c r="AO61" s="25">
        <v>0</v>
      </c>
      <c r="AP61" s="24">
        <v>0</v>
      </c>
      <c r="AQ61" s="24">
        <f t="shared" si="22"/>
        <v>42342231.759999998</v>
      </c>
      <c r="AR61" s="24">
        <f t="shared" si="23"/>
        <v>25593569.399999999</v>
      </c>
      <c r="AS61" s="25">
        <v>23255</v>
      </c>
      <c r="AT61" s="24">
        <v>12417667.119999999</v>
      </c>
      <c r="AU61" s="25">
        <v>2267</v>
      </c>
      <c r="AV61" s="24">
        <v>1431896.83</v>
      </c>
      <c r="AW61" s="25">
        <v>12869</v>
      </c>
      <c r="AX61" s="24">
        <v>11744005.449999999</v>
      </c>
      <c r="AY61" s="25">
        <v>313</v>
      </c>
      <c r="AZ61" s="24">
        <v>2861105.27</v>
      </c>
      <c r="BA61" s="25">
        <v>743</v>
      </c>
      <c r="BB61" s="26">
        <v>13887557.09</v>
      </c>
      <c r="BC61" s="25">
        <v>0</v>
      </c>
      <c r="BD61" s="24">
        <v>0</v>
      </c>
      <c r="BE61" s="25">
        <v>0</v>
      </c>
      <c r="BF61" s="26">
        <v>0</v>
      </c>
      <c r="BG61" s="25">
        <v>0</v>
      </c>
      <c r="BH61" s="24">
        <v>0</v>
      </c>
      <c r="BI61" s="24">
        <f t="shared" si="24"/>
        <v>42342231.759999998</v>
      </c>
      <c r="BJ61" s="24">
        <f t="shared" si="25"/>
        <v>25593569.399999999</v>
      </c>
      <c r="BK61" s="25">
        <v>23255</v>
      </c>
      <c r="BL61" s="24">
        <v>12417667.119999999</v>
      </c>
      <c r="BM61" s="25">
        <v>2267</v>
      </c>
      <c r="BN61" s="24">
        <v>1431896.83</v>
      </c>
      <c r="BO61" s="25">
        <v>12869</v>
      </c>
      <c r="BP61" s="24">
        <v>11744005.449999999</v>
      </c>
      <c r="BQ61" s="25">
        <v>313</v>
      </c>
      <c r="BR61" s="24">
        <v>2861105.27</v>
      </c>
      <c r="BS61" s="25">
        <v>743</v>
      </c>
      <c r="BT61" s="26">
        <v>13887557.09</v>
      </c>
      <c r="BU61" s="25">
        <v>0</v>
      </c>
      <c r="BV61" s="24">
        <v>0</v>
      </c>
      <c r="BW61" s="25">
        <v>0</v>
      </c>
      <c r="BX61" s="26">
        <v>0</v>
      </c>
      <c r="BY61" s="25">
        <v>0</v>
      </c>
      <c r="BZ61" s="24">
        <v>0</v>
      </c>
      <c r="CA61" s="24">
        <f t="shared" si="26"/>
        <v>48459199.630000003</v>
      </c>
      <c r="CB61" s="24">
        <f t="shared" si="27"/>
        <v>27615106.079999998</v>
      </c>
      <c r="CC61" s="25">
        <v>34881</v>
      </c>
      <c r="CD61" s="24">
        <v>12691437.43</v>
      </c>
      <c r="CE61" s="25">
        <v>3400</v>
      </c>
      <c r="CF61" s="24">
        <v>2147845.25</v>
      </c>
      <c r="CG61" s="25">
        <v>19302</v>
      </c>
      <c r="CH61" s="24">
        <v>12775823.4</v>
      </c>
      <c r="CI61" s="25">
        <v>469</v>
      </c>
      <c r="CJ61" s="24">
        <v>4291657.9000000004</v>
      </c>
      <c r="CK61" s="25">
        <v>1114</v>
      </c>
      <c r="CL61" s="26">
        <v>16552435.65</v>
      </c>
      <c r="CM61" s="25">
        <v>0</v>
      </c>
      <c r="CN61" s="24">
        <v>0</v>
      </c>
      <c r="CO61" s="25">
        <v>0</v>
      </c>
      <c r="CP61" s="26">
        <v>0</v>
      </c>
      <c r="CQ61" s="25">
        <v>0</v>
      </c>
      <c r="CR61" s="24">
        <v>0</v>
      </c>
    </row>
    <row r="62" spans="1:96" x14ac:dyDescent="0.25">
      <c r="A62" s="6" t="s">
        <v>225</v>
      </c>
      <c r="B62" s="8" t="s">
        <v>226</v>
      </c>
      <c r="C62" s="28">
        <v>330333</v>
      </c>
      <c r="D62" s="29" t="s">
        <v>137</v>
      </c>
      <c r="E62" s="29" t="s">
        <v>123</v>
      </c>
      <c r="F62" s="31" t="s">
        <v>138</v>
      </c>
      <c r="G62" s="24">
        <f t="shared" si="17"/>
        <v>13351294.17</v>
      </c>
      <c r="H62" s="24">
        <f t="shared" si="18"/>
        <v>13351294.17</v>
      </c>
      <c r="I62" s="25">
        <f t="shared" si="33"/>
        <v>4343</v>
      </c>
      <c r="J62" s="24">
        <f t="shared" si="33"/>
        <v>2035467.54</v>
      </c>
      <c r="K62" s="25">
        <f t="shared" si="33"/>
        <v>5007</v>
      </c>
      <c r="L62" s="24">
        <f t="shared" si="33"/>
        <v>2874660.76</v>
      </c>
      <c r="M62" s="25">
        <f t="shared" si="33"/>
        <v>7665</v>
      </c>
      <c r="N62" s="24">
        <f t="shared" si="33"/>
        <v>8441165.8699999992</v>
      </c>
      <c r="O62" s="25">
        <f t="shared" si="33"/>
        <v>0</v>
      </c>
      <c r="P62" s="24">
        <f t="shared" si="33"/>
        <v>0</v>
      </c>
      <c r="Q62" s="25">
        <f t="shared" si="33"/>
        <v>0</v>
      </c>
      <c r="R62" s="24">
        <f t="shared" si="33"/>
        <v>0</v>
      </c>
      <c r="S62" s="25">
        <f t="shared" si="33"/>
        <v>0</v>
      </c>
      <c r="T62" s="24">
        <f t="shared" si="33"/>
        <v>0</v>
      </c>
      <c r="U62" s="25">
        <f t="shared" si="33"/>
        <v>0</v>
      </c>
      <c r="V62" s="24">
        <f t="shared" si="33"/>
        <v>0</v>
      </c>
      <c r="W62" s="25">
        <f t="shared" si="33"/>
        <v>0</v>
      </c>
      <c r="X62" s="24">
        <f t="shared" si="32"/>
        <v>0</v>
      </c>
      <c r="Y62" s="24">
        <f t="shared" si="20"/>
        <v>4005388.25</v>
      </c>
      <c r="Z62" s="24">
        <f t="shared" si="21"/>
        <v>4005388.25</v>
      </c>
      <c r="AA62" s="25">
        <v>1303</v>
      </c>
      <c r="AB62" s="24">
        <v>610640.26</v>
      </c>
      <c r="AC62" s="25">
        <v>1502</v>
      </c>
      <c r="AD62" s="24">
        <v>862398.23</v>
      </c>
      <c r="AE62" s="25">
        <v>2300</v>
      </c>
      <c r="AF62" s="24">
        <v>2532349.7599999998</v>
      </c>
      <c r="AG62" s="25">
        <v>0</v>
      </c>
      <c r="AH62" s="24">
        <v>0</v>
      </c>
      <c r="AI62" s="25">
        <v>0</v>
      </c>
      <c r="AJ62" s="26">
        <v>0</v>
      </c>
      <c r="AK62" s="25">
        <v>0</v>
      </c>
      <c r="AL62" s="24">
        <v>0</v>
      </c>
      <c r="AM62" s="25">
        <v>0</v>
      </c>
      <c r="AN62" s="26">
        <v>0</v>
      </c>
      <c r="AO62" s="25">
        <v>0</v>
      </c>
      <c r="AP62" s="24">
        <v>0</v>
      </c>
      <c r="AQ62" s="24">
        <f t="shared" si="22"/>
        <v>2670258.83</v>
      </c>
      <c r="AR62" s="24">
        <f t="shared" si="23"/>
        <v>2670258.83</v>
      </c>
      <c r="AS62" s="25">
        <v>869</v>
      </c>
      <c r="AT62" s="24">
        <v>407093.51</v>
      </c>
      <c r="AU62" s="25">
        <v>1001</v>
      </c>
      <c r="AV62" s="24">
        <v>574932.15</v>
      </c>
      <c r="AW62" s="25">
        <v>1533</v>
      </c>
      <c r="AX62" s="24">
        <v>1688233.17</v>
      </c>
      <c r="AY62" s="25">
        <v>0</v>
      </c>
      <c r="AZ62" s="24">
        <v>0</v>
      </c>
      <c r="BA62" s="25">
        <v>0</v>
      </c>
      <c r="BB62" s="26">
        <v>0</v>
      </c>
      <c r="BC62" s="25">
        <v>0</v>
      </c>
      <c r="BD62" s="24">
        <v>0</v>
      </c>
      <c r="BE62" s="25">
        <v>0</v>
      </c>
      <c r="BF62" s="26">
        <v>0</v>
      </c>
      <c r="BG62" s="25">
        <v>0</v>
      </c>
      <c r="BH62" s="24">
        <v>0</v>
      </c>
      <c r="BI62" s="24">
        <f t="shared" si="24"/>
        <v>2670258.83</v>
      </c>
      <c r="BJ62" s="24">
        <f t="shared" si="25"/>
        <v>2670258.83</v>
      </c>
      <c r="BK62" s="25">
        <v>869</v>
      </c>
      <c r="BL62" s="24">
        <v>407093.51</v>
      </c>
      <c r="BM62" s="25">
        <v>1001</v>
      </c>
      <c r="BN62" s="24">
        <v>574932.15</v>
      </c>
      <c r="BO62" s="25">
        <v>1533</v>
      </c>
      <c r="BP62" s="24">
        <v>1688233.17</v>
      </c>
      <c r="BQ62" s="25">
        <v>0</v>
      </c>
      <c r="BR62" s="24">
        <v>0</v>
      </c>
      <c r="BS62" s="25">
        <v>0</v>
      </c>
      <c r="BT62" s="26">
        <v>0</v>
      </c>
      <c r="BU62" s="25">
        <v>0</v>
      </c>
      <c r="BV62" s="24">
        <v>0</v>
      </c>
      <c r="BW62" s="25">
        <v>0</v>
      </c>
      <c r="BX62" s="26">
        <v>0</v>
      </c>
      <c r="BY62" s="25">
        <v>0</v>
      </c>
      <c r="BZ62" s="24">
        <v>0</v>
      </c>
      <c r="CA62" s="24">
        <f t="shared" si="26"/>
        <v>4005388.26</v>
      </c>
      <c r="CB62" s="24">
        <f t="shared" si="27"/>
        <v>4005388.26</v>
      </c>
      <c r="CC62" s="25">
        <v>1302</v>
      </c>
      <c r="CD62" s="24">
        <v>610640.26</v>
      </c>
      <c r="CE62" s="25">
        <v>1503</v>
      </c>
      <c r="CF62" s="24">
        <v>862398.23</v>
      </c>
      <c r="CG62" s="25">
        <v>2299</v>
      </c>
      <c r="CH62" s="24">
        <v>2532349.77</v>
      </c>
      <c r="CI62" s="25">
        <v>0</v>
      </c>
      <c r="CJ62" s="24">
        <v>0</v>
      </c>
      <c r="CK62" s="25">
        <v>0</v>
      </c>
      <c r="CL62" s="26">
        <v>0</v>
      </c>
      <c r="CM62" s="25">
        <v>0</v>
      </c>
      <c r="CN62" s="24">
        <v>0</v>
      </c>
      <c r="CO62" s="25">
        <v>0</v>
      </c>
      <c r="CP62" s="26">
        <v>0</v>
      </c>
      <c r="CQ62" s="25">
        <v>0</v>
      </c>
      <c r="CR62" s="24">
        <v>0</v>
      </c>
    </row>
    <row r="63" spans="1:96" x14ac:dyDescent="0.25">
      <c r="A63" s="6" t="s">
        <v>227</v>
      </c>
      <c r="B63" s="8" t="s">
        <v>27</v>
      </c>
      <c r="C63" s="28">
        <v>330413</v>
      </c>
      <c r="D63" s="29" t="s">
        <v>137</v>
      </c>
      <c r="E63" s="29" t="s">
        <v>129</v>
      </c>
      <c r="F63" s="31" t="s">
        <v>138</v>
      </c>
      <c r="G63" s="24">
        <f t="shared" si="17"/>
        <v>34655805.600000001</v>
      </c>
      <c r="H63" s="24">
        <f t="shared" si="18"/>
        <v>0</v>
      </c>
      <c r="I63" s="25">
        <f t="shared" si="33"/>
        <v>0</v>
      </c>
      <c r="J63" s="24">
        <f t="shared" si="33"/>
        <v>0</v>
      </c>
      <c r="K63" s="25">
        <f t="shared" si="33"/>
        <v>0</v>
      </c>
      <c r="L63" s="24">
        <f t="shared" si="33"/>
        <v>0</v>
      </c>
      <c r="M63" s="25">
        <f t="shared" si="33"/>
        <v>0</v>
      </c>
      <c r="N63" s="24">
        <f t="shared" si="33"/>
        <v>0</v>
      </c>
      <c r="O63" s="25">
        <f t="shared" si="33"/>
        <v>0</v>
      </c>
      <c r="P63" s="24">
        <f t="shared" si="33"/>
        <v>0</v>
      </c>
      <c r="Q63" s="25">
        <f t="shared" si="33"/>
        <v>0</v>
      </c>
      <c r="R63" s="24">
        <f t="shared" si="33"/>
        <v>0</v>
      </c>
      <c r="S63" s="25">
        <f t="shared" si="33"/>
        <v>0</v>
      </c>
      <c r="T63" s="24">
        <f t="shared" si="33"/>
        <v>0</v>
      </c>
      <c r="U63" s="25">
        <f t="shared" si="33"/>
        <v>0</v>
      </c>
      <c r="V63" s="24">
        <f t="shared" si="33"/>
        <v>0</v>
      </c>
      <c r="W63" s="25">
        <f t="shared" si="33"/>
        <v>11355</v>
      </c>
      <c r="X63" s="24">
        <f t="shared" si="32"/>
        <v>34655805.600000001</v>
      </c>
      <c r="Y63" s="24">
        <f t="shared" si="20"/>
        <v>8651819.7899999991</v>
      </c>
      <c r="Z63" s="24">
        <f t="shared" si="21"/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6">
        <v>0</v>
      </c>
      <c r="AK63" s="25">
        <v>0</v>
      </c>
      <c r="AL63" s="24">
        <v>0</v>
      </c>
      <c r="AM63" s="25">
        <v>0</v>
      </c>
      <c r="AN63" s="26">
        <v>0</v>
      </c>
      <c r="AO63" s="25">
        <v>2838</v>
      </c>
      <c r="AP63" s="24">
        <v>8651819.7899999991</v>
      </c>
      <c r="AQ63" s="24">
        <f t="shared" si="22"/>
        <v>8651819.7899999991</v>
      </c>
      <c r="AR63" s="24">
        <f t="shared" si="23"/>
        <v>0</v>
      </c>
      <c r="AS63" s="25">
        <v>0</v>
      </c>
      <c r="AT63" s="24">
        <v>0</v>
      </c>
      <c r="AU63" s="25">
        <v>0</v>
      </c>
      <c r="AV63" s="24">
        <v>0</v>
      </c>
      <c r="AW63" s="25">
        <v>0</v>
      </c>
      <c r="AX63" s="24">
        <v>0</v>
      </c>
      <c r="AY63" s="25">
        <v>0</v>
      </c>
      <c r="AZ63" s="24">
        <v>0</v>
      </c>
      <c r="BA63" s="25">
        <v>0</v>
      </c>
      <c r="BB63" s="26">
        <v>0</v>
      </c>
      <c r="BC63" s="25">
        <v>0</v>
      </c>
      <c r="BD63" s="24">
        <v>0</v>
      </c>
      <c r="BE63" s="25">
        <v>0</v>
      </c>
      <c r="BF63" s="26">
        <v>0</v>
      </c>
      <c r="BG63" s="25">
        <v>2839</v>
      </c>
      <c r="BH63" s="24">
        <v>8651819.7899999991</v>
      </c>
      <c r="BI63" s="24">
        <f t="shared" si="24"/>
        <v>8651819.7899999991</v>
      </c>
      <c r="BJ63" s="24">
        <f t="shared" si="25"/>
        <v>0</v>
      </c>
      <c r="BK63" s="25">
        <v>0</v>
      </c>
      <c r="BL63" s="24">
        <v>0</v>
      </c>
      <c r="BM63" s="25">
        <v>0</v>
      </c>
      <c r="BN63" s="24">
        <v>0</v>
      </c>
      <c r="BO63" s="25">
        <v>0</v>
      </c>
      <c r="BP63" s="24">
        <v>0</v>
      </c>
      <c r="BQ63" s="25">
        <v>0</v>
      </c>
      <c r="BR63" s="24">
        <v>0</v>
      </c>
      <c r="BS63" s="25">
        <v>0</v>
      </c>
      <c r="BT63" s="26">
        <v>0</v>
      </c>
      <c r="BU63" s="25">
        <v>0</v>
      </c>
      <c r="BV63" s="24">
        <v>0</v>
      </c>
      <c r="BW63" s="25">
        <v>0</v>
      </c>
      <c r="BX63" s="26">
        <v>0</v>
      </c>
      <c r="BY63" s="25">
        <v>2839</v>
      </c>
      <c r="BZ63" s="24">
        <v>8651819.7899999991</v>
      </c>
      <c r="CA63" s="24">
        <f t="shared" si="26"/>
        <v>8700346.2300000004</v>
      </c>
      <c r="CB63" s="24">
        <f t="shared" si="27"/>
        <v>0</v>
      </c>
      <c r="CC63" s="25">
        <v>0</v>
      </c>
      <c r="CD63" s="24">
        <v>0</v>
      </c>
      <c r="CE63" s="25">
        <v>0</v>
      </c>
      <c r="CF63" s="24">
        <v>0</v>
      </c>
      <c r="CG63" s="25">
        <v>0</v>
      </c>
      <c r="CH63" s="24">
        <v>0</v>
      </c>
      <c r="CI63" s="25">
        <v>0</v>
      </c>
      <c r="CJ63" s="24">
        <v>0</v>
      </c>
      <c r="CK63" s="25">
        <v>0</v>
      </c>
      <c r="CL63" s="26">
        <v>0</v>
      </c>
      <c r="CM63" s="25">
        <v>0</v>
      </c>
      <c r="CN63" s="24">
        <v>0</v>
      </c>
      <c r="CO63" s="25">
        <v>0</v>
      </c>
      <c r="CP63" s="26">
        <v>0</v>
      </c>
      <c r="CQ63" s="25">
        <v>2839</v>
      </c>
      <c r="CR63" s="24">
        <v>8700346.2300000004</v>
      </c>
    </row>
    <row r="64" spans="1:96" x14ac:dyDescent="0.25">
      <c r="A64" s="6" t="s">
        <v>228</v>
      </c>
      <c r="B64" s="8" t="s">
        <v>112</v>
      </c>
      <c r="C64" s="28"/>
      <c r="D64" s="29"/>
      <c r="E64" s="29"/>
      <c r="F64" s="31"/>
      <c r="G64" s="24">
        <f t="shared" si="17"/>
        <v>2461694.7999999998</v>
      </c>
      <c r="H64" s="24">
        <f t="shared" si="18"/>
        <v>2461694.7999999998</v>
      </c>
      <c r="I64" s="25">
        <f t="shared" si="33"/>
        <v>225</v>
      </c>
      <c r="J64" s="24">
        <f t="shared" si="33"/>
        <v>105233.11</v>
      </c>
      <c r="K64" s="25">
        <f t="shared" si="33"/>
        <v>773</v>
      </c>
      <c r="L64" s="24">
        <f t="shared" si="33"/>
        <v>444025.27</v>
      </c>
      <c r="M64" s="25">
        <f t="shared" si="33"/>
        <v>1737</v>
      </c>
      <c r="N64" s="24">
        <f t="shared" si="33"/>
        <v>1912436.42</v>
      </c>
      <c r="O64" s="25">
        <f t="shared" si="33"/>
        <v>0</v>
      </c>
      <c r="P64" s="24">
        <f t="shared" si="33"/>
        <v>0</v>
      </c>
      <c r="Q64" s="25">
        <f t="shared" si="33"/>
        <v>0</v>
      </c>
      <c r="R64" s="24">
        <f t="shared" si="33"/>
        <v>0</v>
      </c>
      <c r="S64" s="25">
        <f t="shared" si="33"/>
        <v>0</v>
      </c>
      <c r="T64" s="24">
        <f t="shared" si="33"/>
        <v>0</v>
      </c>
      <c r="U64" s="25">
        <f t="shared" si="33"/>
        <v>0</v>
      </c>
      <c r="V64" s="24">
        <f t="shared" si="33"/>
        <v>0</v>
      </c>
      <c r="W64" s="25">
        <f t="shared" si="33"/>
        <v>0</v>
      </c>
      <c r="X64" s="24">
        <f t="shared" si="32"/>
        <v>0</v>
      </c>
      <c r="Y64" s="24">
        <f t="shared" si="20"/>
        <v>738508.44</v>
      </c>
      <c r="Z64" s="24">
        <f t="shared" si="21"/>
        <v>738508.44</v>
      </c>
      <c r="AA64" s="25">
        <v>68</v>
      </c>
      <c r="AB64" s="24">
        <v>31569.93</v>
      </c>
      <c r="AC64" s="25">
        <v>232</v>
      </c>
      <c r="AD64" s="24">
        <v>133207.57999999999</v>
      </c>
      <c r="AE64" s="25">
        <v>521</v>
      </c>
      <c r="AF64" s="24">
        <v>573730.93000000005</v>
      </c>
      <c r="AG64" s="25">
        <v>0</v>
      </c>
      <c r="AH64" s="24">
        <v>0</v>
      </c>
      <c r="AI64" s="25">
        <v>0</v>
      </c>
      <c r="AJ64" s="26">
        <v>0</v>
      </c>
      <c r="AK64" s="25">
        <v>0</v>
      </c>
      <c r="AL64" s="24">
        <v>0</v>
      </c>
      <c r="AM64" s="25">
        <v>0</v>
      </c>
      <c r="AN64" s="26">
        <v>0</v>
      </c>
      <c r="AO64" s="25">
        <v>0</v>
      </c>
      <c r="AP64" s="24">
        <v>0</v>
      </c>
      <c r="AQ64" s="24">
        <f t="shared" si="22"/>
        <v>492338.95</v>
      </c>
      <c r="AR64" s="24">
        <f t="shared" si="23"/>
        <v>492338.95</v>
      </c>
      <c r="AS64" s="25">
        <v>45</v>
      </c>
      <c r="AT64" s="24">
        <v>21046.62</v>
      </c>
      <c r="AU64" s="25">
        <v>155</v>
      </c>
      <c r="AV64" s="24">
        <v>88805.05</v>
      </c>
      <c r="AW64" s="25">
        <v>347</v>
      </c>
      <c r="AX64" s="24">
        <v>382487.28</v>
      </c>
      <c r="AY64" s="25">
        <v>0</v>
      </c>
      <c r="AZ64" s="24">
        <v>0</v>
      </c>
      <c r="BA64" s="25">
        <v>0</v>
      </c>
      <c r="BB64" s="26">
        <v>0</v>
      </c>
      <c r="BC64" s="25">
        <v>0</v>
      </c>
      <c r="BD64" s="24">
        <v>0</v>
      </c>
      <c r="BE64" s="25">
        <v>0</v>
      </c>
      <c r="BF64" s="26">
        <v>0</v>
      </c>
      <c r="BG64" s="25">
        <v>0</v>
      </c>
      <c r="BH64" s="24">
        <v>0</v>
      </c>
      <c r="BI64" s="24">
        <f t="shared" si="24"/>
        <v>492338.95</v>
      </c>
      <c r="BJ64" s="24">
        <f t="shared" si="25"/>
        <v>492338.95</v>
      </c>
      <c r="BK64" s="25">
        <v>45</v>
      </c>
      <c r="BL64" s="24">
        <v>21046.62</v>
      </c>
      <c r="BM64" s="25">
        <v>155</v>
      </c>
      <c r="BN64" s="24">
        <v>88805.05</v>
      </c>
      <c r="BO64" s="25">
        <v>347</v>
      </c>
      <c r="BP64" s="24">
        <v>382487.28</v>
      </c>
      <c r="BQ64" s="25">
        <v>0</v>
      </c>
      <c r="BR64" s="24">
        <v>0</v>
      </c>
      <c r="BS64" s="25">
        <v>0</v>
      </c>
      <c r="BT64" s="26">
        <v>0</v>
      </c>
      <c r="BU64" s="25">
        <v>0</v>
      </c>
      <c r="BV64" s="24">
        <v>0</v>
      </c>
      <c r="BW64" s="25">
        <v>0</v>
      </c>
      <c r="BX64" s="26">
        <v>0</v>
      </c>
      <c r="BY64" s="25">
        <v>0</v>
      </c>
      <c r="BZ64" s="24">
        <v>0</v>
      </c>
      <c r="CA64" s="24">
        <f t="shared" si="26"/>
        <v>738508.46</v>
      </c>
      <c r="CB64" s="24">
        <f t="shared" si="27"/>
        <v>738508.46</v>
      </c>
      <c r="CC64" s="25">
        <v>67</v>
      </c>
      <c r="CD64" s="24">
        <v>31569.94</v>
      </c>
      <c r="CE64" s="25">
        <v>231</v>
      </c>
      <c r="CF64" s="24">
        <v>133207.59</v>
      </c>
      <c r="CG64" s="25">
        <v>522</v>
      </c>
      <c r="CH64" s="24">
        <v>573730.93000000005</v>
      </c>
      <c r="CI64" s="25">
        <v>0</v>
      </c>
      <c r="CJ64" s="24">
        <v>0</v>
      </c>
      <c r="CK64" s="25">
        <v>0</v>
      </c>
      <c r="CL64" s="26">
        <v>0</v>
      </c>
      <c r="CM64" s="25">
        <v>0</v>
      </c>
      <c r="CN64" s="24">
        <v>0</v>
      </c>
      <c r="CO64" s="25">
        <v>0</v>
      </c>
      <c r="CP64" s="26">
        <v>0</v>
      </c>
      <c r="CQ64" s="25">
        <v>0</v>
      </c>
      <c r="CR64" s="24">
        <v>0</v>
      </c>
    </row>
    <row r="65" spans="1:96" x14ac:dyDescent="0.25">
      <c r="A65" s="6"/>
      <c r="B65" s="5" t="s">
        <v>28</v>
      </c>
      <c r="C65" s="28">
        <v>330019</v>
      </c>
      <c r="D65" s="29" t="s">
        <v>137</v>
      </c>
      <c r="E65" s="29" t="s">
        <v>123</v>
      </c>
      <c r="F65" s="31" t="s">
        <v>138</v>
      </c>
      <c r="G65" s="24">
        <f t="shared" si="17"/>
        <v>0</v>
      </c>
      <c r="H65" s="24">
        <f t="shared" si="18"/>
        <v>0</v>
      </c>
      <c r="I65" s="25">
        <f t="shared" si="33"/>
        <v>0</v>
      </c>
      <c r="J65" s="24">
        <f t="shared" si="33"/>
        <v>0</v>
      </c>
      <c r="K65" s="25">
        <f t="shared" si="33"/>
        <v>0</v>
      </c>
      <c r="L65" s="24">
        <f t="shared" si="33"/>
        <v>0</v>
      </c>
      <c r="M65" s="25">
        <f t="shared" si="33"/>
        <v>0</v>
      </c>
      <c r="N65" s="24">
        <f t="shared" si="33"/>
        <v>0</v>
      </c>
      <c r="O65" s="25">
        <f t="shared" si="33"/>
        <v>0</v>
      </c>
      <c r="P65" s="24">
        <f t="shared" si="33"/>
        <v>0</v>
      </c>
      <c r="Q65" s="25">
        <f t="shared" si="33"/>
        <v>0</v>
      </c>
      <c r="R65" s="24">
        <f t="shared" si="33"/>
        <v>0</v>
      </c>
      <c r="S65" s="25">
        <f t="shared" si="33"/>
        <v>0</v>
      </c>
      <c r="T65" s="24">
        <f t="shared" si="33"/>
        <v>0</v>
      </c>
      <c r="U65" s="25">
        <f t="shared" si="33"/>
        <v>0</v>
      </c>
      <c r="V65" s="24">
        <f t="shared" si="33"/>
        <v>0</v>
      </c>
      <c r="W65" s="25">
        <f t="shared" si="33"/>
        <v>0</v>
      </c>
      <c r="X65" s="24">
        <f t="shared" si="32"/>
        <v>0</v>
      </c>
      <c r="Y65" s="24">
        <f t="shared" si="20"/>
        <v>0</v>
      </c>
      <c r="Z65" s="24">
        <f t="shared" si="21"/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6">
        <v>0</v>
      </c>
      <c r="AK65" s="25">
        <v>0</v>
      </c>
      <c r="AL65" s="24">
        <v>0</v>
      </c>
      <c r="AM65" s="25">
        <v>0</v>
      </c>
      <c r="AN65" s="26">
        <v>0</v>
      </c>
      <c r="AO65" s="25">
        <v>0</v>
      </c>
      <c r="AP65" s="24">
        <v>0</v>
      </c>
      <c r="AQ65" s="24">
        <f t="shared" si="22"/>
        <v>0</v>
      </c>
      <c r="AR65" s="24">
        <f t="shared" si="23"/>
        <v>0</v>
      </c>
      <c r="AS65" s="25">
        <v>0</v>
      </c>
      <c r="AT65" s="24">
        <v>0</v>
      </c>
      <c r="AU65" s="25">
        <v>0</v>
      </c>
      <c r="AV65" s="24">
        <v>0</v>
      </c>
      <c r="AW65" s="25">
        <v>0</v>
      </c>
      <c r="AX65" s="24">
        <v>0</v>
      </c>
      <c r="AY65" s="25">
        <v>0</v>
      </c>
      <c r="AZ65" s="24">
        <v>0</v>
      </c>
      <c r="BA65" s="25">
        <v>0</v>
      </c>
      <c r="BB65" s="26">
        <v>0</v>
      </c>
      <c r="BC65" s="25">
        <v>0</v>
      </c>
      <c r="BD65" s="24">
        <v>0</v>
      </c>
      <c r="BE65" s="25">
        <v>0</v>
      </c>
      <c r="BF65" s="26">
        <v>0</v>
      </c>
      <c r="BG65" s="25">
        <v>0</v>
      </c>
      <c r="BH65" s="24">
        <v>0</v>
      </c>
      <c r="BI65" s="24">
        <f t="shared" si="24"/>
        <v>0</v>
      </c>
      <c r="BJ65" s="24">
        <f t="shared" si="25"/>
        <v>0</v>
      </c>
      <c r="BK65" s="25">
        <v>0</v>
      </c>
      <c r="BL65" s="24">
        <v>0</v>
      </c>
      <c r="BM65" s="25">
        <v>0</v>
      </c>
      <c r="BN65" s="24">
        <v>0</v>
      </c>
      <c r="BO65" s="25">
        <v>0</v>
      </c>
      <c r="BP65" s="24">
        <v>0</v>
      </c>
      <c r="BQ65" s="25">
        <v>0</v>
      </c>
      <c r="BR65" s="24">
        <v>0</v>
      </c>
      <c r="BS65" s="25">
        <v>0</v>
      </c>
      <c r="BT65" s="26">
        <v>0</v>
      </c>
      <c r="BU65" s="25">
        <v>0</v>
      </c>
      <c r="BV65" s="24">
        <v>0</v>
      </c>
      <c r="BW65" s="25">
        <v>0</v>
      </c>
      <c r="BX65" s="26">
        <v>0</v>
      </c>
      <c r="BY65" s="25">
        <v>0</v>
      </c>
      <c r="BZ65" s="24">
        <v>0</v>
      </c>
      <c r="CA65" s="24">
        <f t="shared" si="26"/>
        <v>0</v>
      </c>
      <c r="CB65" s="24">
        <f t="shared" si="27"/>
        <v>0</v>
      </c>
      <c r="CC65" s="25">
        <v>0</v>
      </c>
      <c r="CD65" s="24">
        <v>0</v>
      </c>
      <c r="CE65" s="25">
        <v>0</v>
      </c>
      <c r="CF65" s="24">
        <v>0</v>
      </c>
      <c r="CG65" s="25">
        <v>0</v>
      </c>
      <c r="CH65" s="24">
        <v>0</v>
      </c>
      <c r="CI65" s="25">
        <v>0</v>
      </c>
      <c r="CJ65" s="24">
        <v>0</v>
      </c>
      <c r="CK65" s="25">
        <v>0</v>
      </c>
      <c r="CL65" s="26">
        <v>0</v>
      </c>
      <c r="CM65" s="25">
        <v>0</v>
      </c>
      <c r="CN65" s="24">
        <v>0</v>
      </c>
      <c r="CO65" s="25">
        <v>0</v>
      </c>
      <c r="CP65" s="26">
        <v>0</v>
      </c>
      <c r="CQ65" s="25">
        <v>0</v>
      </c>
      <c r="CR65" s="24">
        <v>0</v>
      </c>
    </row>
    <row r="66" spans="1:96" x14ac:dyDescent="0.25">
      <c r="A66" s="6" t="s">
        <v>229</v>
      </c>
      <c r="B66" s="8" t="s">
        <v>29</v>
      </c>
      <c r="C66" s="28"/>
      <c r="D66" s="29"/>
      <c r="E66" s="29"/>
      <c r="F66" s="31"/>
      <c r="G66" s="24">
        <f>H66+P66+R66+X66</f>
        <v>136972122.00999999</v>
      </c>
      <c r="H66" s="24">
        <f>J66+L66+N66</f>
        <v>78019450.599999994</v>
      </c>
      <c r="I66" s="25">
        <f t="shared" ref="I66:W66" si="34">AA66+AS66+BK66+CC66</f>
        <v>55549</v>
      </c>
      <c r="J66" s="24">
        <f t="shared" si="34"/>
        <v>43241192.719999999</v>
      </c>
      <c r="K66" s="25">
        <f t="shared" si="34"/>
        <v>7035</v>
      </c>
      <c r="L66" s="24">
        <f t="shared" si="34"/>
        <v>4480523.3600000003</v>
      </c>
      <c r="M66" s="25">
        <f t="shared" si="34"/>
        <v>28514</v>
      </c>
      <c r="N66" s="24">
        <f t="shared" si="34"/>
        <v>30297734.52</v>
      </c>
      <c r="O66" s="25">
        <f t="shared" si="34"/>
        <v>1332</v>
      </c>
      <c r="P66" s="24">
        <f t="shared" si="34"/>
        <v>12029543.630000001</v>
      </c>
      <c r="Q66" s="25">
        <f t="shared" si="34"/>
        <v>2088</v>
      </c>
      <c r="R66" s="24">
        <f t="shared" si="34"/>
        <v>34012083.939999998</v>
      </c>
      <c r="S66" s="25">
        <f t="shared" si="34"/>
        <v>0</v>
      </c>
      <c r="T66" s="24">
        <f t="shared" si="34"/>
        <v>0</v>
      </c>
      <c r="U66" s="25">
        <f t="shared" si="34"/>
        <v>0</v>
      </c>
      <c r="V66" s="24">
        <f t="shared" si="34"/>
        <v>0</v>
      </c>
      <c r="W66" s="25">
        <f t="shared" si="34"/>
        <v>5489</v>
      </c>
      <c r="X66" s="24">
        <f>AP66+BH66+BZ66+CR66</f>
        <v>12911043.84</v>
      </c>
      <c r="Y66" s="24">
        <f>Z66+AH66+AJ66+AP66</f>
        <v>39322644.479999997</v>
      </c>
      <c r="Z66" s="24">
        <f>AB66+AD66+AF66</f>
        <v>20012395.25</v>
      </c>
      <c r="AA66" s="25">
        <v>16665</v>
      </c>
      <c r="AB66" s="24">
        <v>10923783.59</v>
      </c>
      <c r="AC66" s="25">
        <v>2111</v>
      </c>
      <c r="AD66" s="24">
        <v>1344157.01</v>
      </c>
      <c r="AE66" s="25">
        <v>8554</v>
      </c>
      <c r="AF66" s="24">
        <v>7744454.6500000004</v>
      </c>
      <c r="AG66" s="25">
        <v>400</v>
      </c>
      <c r="AH66" s="24">
        <v>3608863.09</v>
      </c>
      <c r="AI66" s="25">
        <v>626</v>
      </c>
      <c r="AJ66" s="26">
        <f>10173625.18+100000+2200000</f>
        <v>12473625.18</v>
      </c>
      <c r="AK66" s="25">
        <v>0</v>
      </c>
      <c r="AL66" s="24">
        <v>0</v>
      </c>
      <c r="AM66" s="25">
        <v>0</v>
      </c>
      <c r="AN66" s="26">
        <v>0</v>
      </c>
      <c r="AO66" s="25">
        <v>1372</v>
      </c>
      <c r="AP66" s="24">
        <v>3227760.96</v>
      </c>
      <c r="AQ66" s="24">
        <f>AR66+AZ66+BB66+BH66</f>
        <v>31413416.530000001</v>
      </c>
      <c r="AR66" s="24">
        <f>AT66+AV66+AX66</f>
        <v>18997330.050000001</v>
      </c>
      <c r="AS66" s="25">
        <v>11110</v>
      </c>
      <c r="AT66" s="24">
        <v>10696812.77</v>
      </c>
      <c r="AU66" s="25">
        <v>1407</v>
      </c>
      <c r="AV66" s="24">
        <v>896104.67</v>
      </c>
      <c r="AW66" s="25">
        <v>5703</v>
      </c>
      <c r="AX66" s="24">
        <v>7404412.6100000003</v>
      </c>
      <c r="AY66" s="25">
        <v>266</v>
      </c>
      <c r="AZ66" s="24">
        <v>2405908.73</v>
      </c>
      <c r="BA66" s="25">
        <v>418</v>
      </c>
      <c r="BB66" s="26">
        <v>6782416.79</v>
      </c>
      <c r="BC66" s="25">
        <v>0</v>
      </c>
      <c r="BD66" s="24">
        <v>0</v>
      </c>
      <c r="BE66" s="25">
        <v>0</v>
      </c>
      <c r="BF66" s="26">
        <v>0</v>
      </c>
      <c r="BG66" s="25">
        <v>1372</v>
      </c>
      <c r="BH66" s="24">
        <v>3227760.96</v>
      </c>
      <c r="BI66" s="24">
        <f>BJ66+BR66+BT66+BZ66</f>
        <v>31413416.530000001</v>
      </c>
      <c r="BJ66" s="24">
        <f>BL66+BN66+BP66</f>
        <v>18997330.050000001</v>
      </c>
      <c r="BK66" s="25">
        <v>11110</v>
      </c>
      <c r="BL66" s="24">
        <v>10696812.77</v>
      </c>
      <c r="BM66" s="25">
        <v>1407</v>
      </c>
      <c r="BN66" s="24">
        <v>896104.67</v>
      </c>
      <c r="BO66" s="25">
        <v>5703</v>
      </c>
      <c r="BP66" s="24">
        <v>7404412.6100000003</v>
      </c>
      <c r="BQ66" s="25">
        <v>266</v>
      </c>
      <c r="BR66" s="24">
        <v>2405908.73</v>
      </c>
      <c r="BS66" s="25">
        <v>418</v>
      </c>
      <c r="BT66" s="26">
        <v>6782416.79</v>
      </c>
      <c r="BU66" s="25">
        <v>0</v>
      </c>
      <c r="BV66" s="24">
        <v>0</v>
      </c>
      <c r="BW66" s="25">
        <v>0</v>
      </c>
      <c r="BX66" s="26">
        <v>0</v>
      </c>
      <c r="BY66" s="25">
        <v>1372</v>
      </c>
      <c r="BZ66" s="24">
        <v>3227760.96</v>
      </c>
      <c r="CA66" s="24">
        <f>CB66+CJ66+CL66+CR66</f>
        <v>34822644.469999999</v>
      </c>
      <c r="CB66" s="24">
        <f>CD66+CF66+CH66</f>
        <v>20012395.25</v>
      </c>
      <c r="CC66" s="25">
        <v>16664</v>
      </c>
      <c r="CD66" s="24">
        <v>10923783.59</v>
      </c>
      <c r="CE66" s="25">
        <v>2110</v>
      </c>
      <c r="CF66" s="24">
        <v>1344157.01</v>
      </c>
      <c r="CG66" s="25">
        <v>8554</v>
      </c>
      <c r="CH66" s="24">
        <v>7744454.6500000004</v>
      </c>
      <c r="CI66" s="25">
        <v>400</v>
      </c>
      <c r="CJ66" s="24">
        <v>3608863.08</v>
      </c>
      <c r="CK66" s="25">
        <v>626</v>
      </c>
      <c r="CL66" s="26">
        <f>10173625.18-2200000</f>
        <v>7973625.1799999997</v>
      </c>
      <c r="CM66" s="25">
        <v>0</v>
      </c>
      <c r="CN66" s="24">
        <v>0</v>
      </c>
      <c r="CO66" s="25">
        <v>0</v>
      </c>
      <c r="CP66" s="26">
        <v>0</v>
      </c>
      <c r="CQ66" s="25">
        <v>1373</v>
      </c>
      <c r="CR66" s="24">
        <v>3227760.96</v>
      </c>
    </row>
    <row r="67" spans="1:96" x14ac:dyDescent="0.25">
      <c r="A67" s="6"/>
      <c r="B67" s="5" t="s">
        <v>30</v>
      </c>
      <c r="C67" s="28">
        <v>330326</v>
      </c>
      <c r="D67" s="29" t="s">
        <v>139</v>
      </c>
      <c r="E67" s="29" t="s">
        <v>123</v>
      </c>
      <c r="F67" s="31" t="s">
        <v>140</v>
      </c>
      <c r="G67" s="24">
        <f t="shared" si="17"/>
        <v>0</v>
      </c>
      <c r="H67" s="24">
        <f t="shared" si="18"/>
        <v>0</v>
      </c>
      <c r="I67" s="25">
        <f t="shared" si="33"/>
        <v>0</v>
      </c>
      <c r="J67" s="24">
        <f t="shared" si="33"/>
        <v>0</v>
      </c>
      <c r="K67" s="25">
        <f t="shared" si="33"/>
        <v>0</v>
      </c>
      <c r="L67" s="24">
        <f t="shared" si="33"/>
        <v>0</v>
      </c>
      <c r="M67" s="25">
        <f t="shared" si="33"/>
        <v>0</v>
      </c>
      <c r="N67" s="24">
        <f t="shared" si="33"/>
        <v>0</v>
      </c>
      <c r="O67" s="25">
        <f t="shared" si="33"/>
        <v>0</v>
      </c>
      <c r="P67" s="24">
        <f t="shared" si="33"/>
        <v>0</v>
      </c>
      <c r="Q67" s="25">
        <f t="shared" si="33"/>
        <v>0</v>
      </c>
      <c r="R67" s="24">
        <f t="shared" si="33"/>
        <v>0</v>
      </c>
      <c r="S67" s="25">
        <f t="shared" si="33"/>
        <v>0</v>
      </c>
      <c r="T67" s="24">
        <f t="shared" si="33"/>
        <v>0</v>
      </c>
      <c r="U67" s="25">
        <f t="shared" si="33"/>
        <v>0</v>
      </c>
      <c r="V67" s="24">
        <f t="shared" si="33"/>
        <v>0</v>
      </c>
      <c r="W67" s="25">
        <f t="shared" si="33"/>
        <v>0</v>
      </c>
      <c r="X67" s="24">
        <f t="shared" si="32"/>
        <v>0</v>
      </c>
      <c r="Y67" s="24">
        <f t="shared" si="20"/>
        <v>0</v>
      </c>
      <c r="Z67" s="24">
        <f t="shared" si="21"/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6">
        <v>0</v>
      </c>
      <c r="AK67" s="25">
        <v>0</v>
      </c>
      <c r="AL67" s="24">
        <v>0</v>
      </c>
      <c r="AM67" s="25">
        <v>0</v>
      </c>
      <c r="AN67" s="26">
        <v>0</v>
      </c>
      <c r="AO67" s="25">
        <v>0</v>
      </c>
      <c r="AP67" s="24">
        <v>0</v>
      </c>
      <c r="AQ67" s="24">
        <f t="shared" si="22"/>
        <v>0</v>
      </c>
      <c r="AR67" s="24">
        <f t="shared" si="23"/>
        <v>0</v>
      </c>
      <c r="AS67" s="25">
        <v>0</v>
      </c>
      <c r="AT67" s="24">
        <v>0</v>
      </c>
      <c r="AU67" s="25">
        <v>0</v>
      </c>
      <c r="AV67" s="24">
        <v>0</v>
      </c>
      <c r="AW67" s="25">
        <v>0</v>
      </c>
      <c r="AX67" s="24">
        <v>0</v>
      </c>
      <c r="AY67" s="25">
        <v>0</v>
      </c>
      <c r="AZ67" s="24">
        <v>0</v>
      </c>
      <c r="BA67" s="25">
        <v>0</v>
      </c>
      <c r="BB67" s="26">
        <v>0</v>
      </c>
      <c r="BC67" s="25">
        <v>0</v>
      </c>
      <c r="BD67" s="24">
        <v>0</v>
      </c>
      <c r="BE67" s="25">
        <v>0</v>
      </c>
      <c r="BF67" s="26">
        <v>0</v>
      </c>
      <c r="BG67" s="25">
        <v>0</v>
      </c>
      <c r="BH67" s="24">
        <v>0</v>
      </c>
      <c r="BI67" s="24">
        <f t="shared" si="24"/>
        <v>0</v>
      </c>
      <c r="BJ67" s="24">
        <f t="shared" si="25"/>
        <v>0</v>
      </c>
      <c r="BK67" s="25">
        <v>0</v>
      </c>
      <c r="BL67" s="24">
        <v>0</v>
      </c>
      <c r="BM67" s="25">
        <v>0</v>
      </c>
      <c r="BN67" s="24">
        <v>0</v>
      </c>
      <c r="BO67" s="25">
        <v>0</v>
      </c>
      <c r="BP67" s="24">
        <v>0</v>
      </c>
      <c r="BQ67" s="25">
        <v>0</v>
      </c>
      <c r="BR67" s="24">
        <v>0</v>
      </c>
      <c r="BS67" s="25">
        <v>0</v>
      </c>
      <c r="BT67" s="26">
        <v>0</v>
      </c>
      <c r="BU67" s="25">
        <v>0</v>
      </c>
      <c r="BV67" s="24">
        <v>0</v>
      </c>
      <c r="BW67" s="25">
        <v>0</v>
      </c>
      <c r="BX67" s="26">
        <v>0</v>
      </c>
      <c r="BY67" s="25">
        <v>0</v>
      </c>
      <c r="BZ67" s="24">
        <v>0</v>
      </c>
      <c r="CA67" s="24">
        <f t="shared" si="26"/>
        <v>0</v>
      </c>
      <c r="CB67" s="24">
        <f t="shared" si="27"/>
        <v>0</v>
      </c>
      <c r="CC67" s="25">
        <v>0</v>
      </c>
      <c r="CD67" s="24">
        <v>0</v>
      </c>
      <c r="CE67" s="25">
        <v>0</v>
      </c>
      <c r="CF67" s="24">
        <v>0</v>
      </c>
      <c r="CG67" s="25">
        <v>0</v>
      </c>
      <c r="CH67" s="24">
        <v>0</v>
      </c>
      <c r="CI67" s="25">
        <v>0</v>
      </c>
      <c r="CJ67" s="24">
        <v>0</v>
      </c>
      <c r="CK67" s="25">
        <v>0</v>
      </c>
      <c r="CL67" s="26">
        <v>0</v>
      </c>
      <c r="CM67" s="25">
        <v>0</v>
      </c>
      <c r="CN67" s="24">
        <v>0</v>
      </c>
      <c r="CO67" s="25">
        <v>0</v>
      </c>
      <c r="CP67" s="26">
        <v>0</v>
      </c>
      <c r="CQ67" s="25">
        <v>0</v>
      </c>
      <c r="CR67" s="24">
        <v>0</v>
      </c>
    </row>
    <row r="68" spans="1:96" x14ac:dyDescent="0.25">
      <c r="A68" s="6" t="s">
        <v>230</v>
      </c>
      <c r="B68" s="8" t="s">
        <v>103</v>
      </c>
      <c r="C68" s="28">
        <v>330036</v>
      </c>
      <c r="D68" s="29" t="s">
        <v>139</v>
      </c>
      <c r="E68" s="29" t="s">
        <v>123</v>
      </c>
      <c r="F68" s="31" t="s">
        <v>140</v>
      </c>
      <c r="G68" s="24">
        <f t="shared" si="17"/>
        <v>271356660.44</v>
      </c>
      <c r="H68" s="24">
        <f t="shared" si="18"/>
        <v>144513898.75999999</v>
      </c>
      <c r="I68" s="25">
        <f t="shared" si="33"/>
        <v>54260</v>
      </c>
      <c r="J68" s="24">
        <f t="shared" si="33"/>
        <v>56136155.57</v>
      </c>
      <c r="K68" s="25">
        <f t="shared" si="33"/>
        <v>9197</v>
      </c>
      <c r="L68" s="24">
        <f t="shared" si="33"/>
        <v>5756586.3200000003</v>
      </c>
      <c r="M68" s="25">
        <f t="shared" si="33"/>
        <v>29751</v>
      </c>
      <c r="N68" s="24">
        <f t="shared" si="33"/>
        <v>82621156.870000005</v>
      </c>
      <c r="O68" s="25">
        <f t="shared" si="33"/>
        <v>1510</v>
      </c>
      <c r="P68" s="24">
        <f t="shared" si="33"/>
        <v>21922549.960000001</v>
      </c>
      <c r="Q68" s="25">
        <f t="shared" si="33"/>
        <v>4661</v>
      </c>
      <c r="R68" s="24">
        <f t="shared" si="33"/>
        <v>104920211.72</v>
      </c>
      <c r="S68" s="25">
        <f t="shared" si="33"/>
        <v>0</v>
      </c>
      <c r="T68" s="24">
        <f t="shared" si="33"/>
        <v>0</v>
      </c>
      <c r="U68" s="25">
        <f t="shared" si="33"/>
        <v>0</v>
      </c>
      <c r="V68" s="24">
        <f t="shared" si="33"/>
        <v>0</v>
      </c>
      <c r="W68" s="25">
        <f t="shared" si="33"/>
        <v>0</v>
      </c>
      <c r="X68" s="24">
        <f t="shared" si="32"/>
        <v>0</v>
      </c>
      <c r="Y68" s="24">
        <f t="shared" si="20"/>
        <v>84912955.230000004</v>
      </c>
      <c r="Z68" s="24">
        <f t="shared" si="21"/>
        <v>38116775.740000002</v>
      </c>
      <c r="AA68" s="25">
        <v>16278</v>
      </c>
      <c r="AB68" s="24">
        <v>14124299.939999999</v>
      </c>
      <c r="AC68" s="25">
        <f>2753+20</f>
        <v>2773</v>
      </c>
      <c r="AD68" s="24">
        <v>1726975.9</v>
      </c>
      <c r="AE68" s="25">
        <v>8925</v>
      </c>
      <c r="AF68" s="24">
        <v>22265499.899999999</v>
      </c>
      <c r="AG68" s="25">
        <v>453</v>
      </c>
      <c r="AH68" s="24">
        <v>6576764.9900000002</v>
      </c>
      <c r="AI68" s="54">
        <v>1786</v>
      </c>
      <c r="AJ68" s="55">
        <v>40219414.5</v>
      </c>
      <c r="AK68" s="25">
        <v>0</v>
      </c>
      <c r="AL68" s="24">
        <v>0</v>
      </c>
      <c r="AM68" s="25">
        <v>0</v>
      </c>
      <c r="AN68" s="26">
        <v>0</v>
      </c>
      <c r="AO68" s="25">
        <v>0</v>
      </c>
      <c r="AP68" s="24">
        <v>0</v>
      </c>
      <c r="AQ68" s="24">
        <f t="shared" si="22"/>
        <v>59508725.979999997</v>
      </c>
      <c r="AR68" s="24">
        <f t="shared" si="23"/>
        <v>34140173.649999999</v>
      </c>
      <c r="AS68" s="25">
        <v>10852</v>
      </c>
      <c r="AT68" s="24">
        <v>13943777.85</v>
      </c>
      <c r="AU68" s="25">
        <v>1835</v>
      </c>
      <c r="AV68" s="24">
        <v>1151317.26</v>
      </c>
      <c r="AW68" s="25">
        <v>5950</v>
      </c>
      <c r="AX68" s="24">
        <v>19045078.539999999</v>
      </c>
      <c r="AY68" s="25">
        <v>302</v>
      </c>
      <c r="AZ68" s="24">
        <v>4384509.99</v>
      </c>
      <c r="BA68" s="25">
        <v>932</v>
      </c>
      <c r="BB68" s="26">
        <v>20984042.34</v>
      </c>
      <c r="BC68" s="25">
        <v>0</v>
      </c>
      <c r="BD68" s="24">
        <v>0</v>
      </c>
      <c r="BE68" s="25">
        <v>0</v>
      </c>
      <c r="BF68" s="26">
        <v>0</v>
      </c>
      <c r="BG68" s="25">
        <v>0</v>
      </c>
      <c r="BH68" s="24">
        <v>0</v>
      </c>
      <c r="BI68" s="24">
        <f t="shared" si="24"/>
        <v>59508725.979999997</v>
      </c>
      <c r="BJ68" s="24">
        <f t="shared" si="25"/>
        <v>34140173.649999999</v>
      </c>
      <c r="BK68" s="25">
        <v>10852</v>
      </c>
      <c r="BL68" s="24">
        <v>13943777.85</v>
      </c>
      <c r="BM68" s="25">
        <v>1835</v>
      </c>
      <c r="BN68" s="24">
        <v>1151317.26</v>
      </c>
      <c r="BO68" s="25">
        <v>5950</v>
      </c>
      <c r="BP68" s="24">
        <v>19045078.539999999</v>
      </c>
      <c r="BQ68" s="25">
        <v>302</v>
      </c>
      <c r="BR68" s="24">
        <v>4384509.99</v>
      </c>
      <c r="BS68" s="25">
        <v>932</v>
      </c>
      <c r="BT68" s="26">
        <v>20984042.34</v>
      </c>
      <c r="BU68" s="25">
        <v>0</v>
      </c>
      <c r="BV68" s="24">
        <v>0</v>
      </c>
      <c r="BW68" s="25">
        <v>0</v>
      </c>
      <c r="BX68" s="26">
        <v>0</v>
      </c>
      <c r="BY68" s="25">
        <v>0</v>
      </c>
      <c r="BZ68" s="24">
        <v>0</v>
      </c>
      <c r="CA68" s="24">
        <f t="shared" si="26"/>
        <v>67426253.25</v>
      </c>
      <c r="CB68" s="24">
        <f t="shared" si="27"/>
        <v>38116775.719999999</v>
      </c>
      <c r="CC68" s="25">
        <v>16278</v>
      </c>
      <c r="CD68" s="24">
        <v>14124299.93</v>
      </c>
      <c r="CE68" s="25">
        <v>2754</v>
      </c>
      <c r="CF68" s="24">
        <v>1726975.9</v>
      </c>
      <c r="CG68" s="25">
        <v>8926</v>
      </c>
      <c r="CH68" s="24">
        <v>22265499.890000001</v>
      </c>
      <c r="CI68" s="25">
        <v>453</v>
      </c>
      <c r="CJ68" s="24">
        <v>6576764.9900000002</v>
      </c>
      <c r="CK68" s="54">
        <v>1011</v>
      </c>
      <c r="CL68" s="55">
        <v>22732712.539999999</v>
      </c>
      <c r="CM68" s="25">
        <v>0</v>
      </c>
      <c r="CN68" s="24">
        <v>0</v>
      </c>
      <c r="CO68" s="25">
        <v>0</v>
      </c>
      <c r="CP68" s="26">
        <v>0</v>
      </c>
      <c r="CQ68" s="25">
        <v>0</v>
      </c>
      <c r="CR68" s="24">
        <v>0</v>
      </c>
    </row>
    <row r="69" spans="1:96" x14ac:dyDescent="0.25">
      <c r="A69" s="6" t="s">
        <v>231</v>
      </c>
      <c r="B69" s="8" t="s">
        <v>31</v>
      </c>
      <c r="C69" s="28">
        <v>330218</v>
      </c>
      <c r="D69" s="29" t="s">
        <v>139</v>
      </c>
      <c r="E69" s="29" t="s">
        <v>123</v>
      </c>
      <c r="F69" s="31" t="s">
        <v>140</v>
      </c>
      <c r="G69" s="24">
        <f t="shared" si="17"/>
        <v>34780454.369999997</v>
      </c>
      <c r="H69" s="24">
        <f t="shared" si="18"/>
        <v>27859034.280000001</v>
      </c>
      <c r="I69" s="25">
        <f t="shared" si="33"/>
        <v>25419</v>
      </c>
      <c r="J69" s="24">
        <f t="shared" si="33"/>
        <v>12923245.609999999</v>
      </c>
      <c r="K69" s="25">
        <f t="shared" si="33"/>
        <v>3601</v>
      </c>
      <c r="L69" s="24">
        <f t="shared" si="33"/>
        <v>2299524.85</v>
      </c>
      <c r="M69" s="25">
        <f t="shared" si="33"/>
        <v>10476</v>
      </c>
      <c r="N69" s="24">
        <f t="shared" si="33"/>
        <v>12636263.82</v>
      </c>
      <c r="O69" s="25">
        <f t="shared" si="33"/>
        <v>126</v>
      </c>
      <c r="P69" s="24">
        <f t="shared" si="33"/>
        <v>1235386.6599999999</v>
      </c>
      <c r="Q69" s="25">
        <f t="shared" si="33"/>
        <v>408</v>
      </c>
      <c r="R69" s="24">
        <f t="shared" si="33"/>
        <v>5686033.4299999997</v>
      </c>
      <c r="S69" s="25">
        <f t="shared" si="33"/>
        <v>0</v>
      </c>
      <c r="T69" s="24">
        <f t="shared" si="33"/>
        <v>0</v>
      </c>
      <c r="U69" s="25">
        <f t="shared" si="33"/>
        <v>0</v>
      </c>
      <c r="V69" s="24">
        <f t="shared" si="33"/>
        <v>0</v>
      </c>
      <c r="W69" s="25">
        <f t="shared" si="33"/>
        <v>0</v>
      </c>
      <c r="X69" s="24">
        <f t="shared" si="32"/>
        <v>0</v>
      </c>
      <c r="Y69" s="24">
        <f t="shared" si="20"/>
        <v>9458059.6600000001</v>
      </c>
      <c r="Z69" s="24">
        <f t="shared" si="21"/>
        <v>7075722.4400000004</v>
      </c>
      <c r="AA69" s="25">
        <v>7626</v>
      </c>
      <c r="AB69" s="24">
        <v>3230811.4</v>
      </c>
      <c r="AC69" s="25">
        <v>1057</v>
      </c>
      <c r="AD69" s="24">
        <v>674854.48</v>
      </c>
      <c r="AE69" s="25">
        <v>3143</v>
      </c>
      <c r="AF69" s="24">
        <v>3170056.56</v>
      </c>
      <c r="AG69" s="25">
        <v>38</v>
      </c>
      <c r="AH69" s="24">
        <v>370616</v>
      </c>
      <c r="AI69" s="25">
        <v>152</v>
      </c>
      <c r="AJ69" s="26">
        <v>2011721.22</v>
      </c>
      <c r="AK69" s="25">
        <v>0</v>
      </c>
      <c r="AL69" s="24">
        <v>0</v>
      </c>
      <c r="AM69" s="25">
        <v>0</v>
      </c>
      <c r="AN69" s="26">
        <v>0</v>
      </c>
      <c r="AO69" s="25">
        <v>0</v>
      </c>
      <c r="AP69" s="24">
        <v>0</v>
      </c>
      <c r="AQ69" s="24">
        <f t="shared" si="22"/>
        <v>8139959.0999999996</v>
      </c>
      <c r="AR69" s="24">
        <f t="shared" si="23"/>
        <v>6843078.2800000003</v>
      </c>
      <c r="AS69" s="25">
        <v>5084</v>
      </c>
      <c r="AT69" s="24">
        <v>3230811.4</v>
      </c>
      <c r="AU69" s="25">
        <v>727</v>
      </c>
      <c r="AV69" s="24">
        <v>464191.53</v>
      </c>
      <c r="AW69" s="25">
        <v>2095</v>
      </c>
      <c r="AX69" s="24">
        <v>3148075.35</v>
      </c>
      <c r="AY69" s="25">
        <v>25</v>
      </c>
      <c r="AZ69" s="24">
        <v>247077.33</v>
      </c>
      <c r="BA69" s="25">
        <v>73</v>
      </c>
      <c r="BB69" s="26">
        <v>1049803.49</v>
      </c>
      <c r="BC69" s="25">
        <v>0</v>
      </c>
      <c r="BD69" s="24">
        <v>0</v>
      </c>
      <c r="BE69" s="25">
        <v>0</v>
      </c>
      <c r="BF69" s="26">
        <v>0</v>
      </c>
      <c r="BG69" s="25">
        <v>0</v>
      </c>
      <c r="BH69" s="24">
        <v>0</v>
      </c>
      <c r="BI69" s="24">
        <f t="shared" si="24"/>
        <v>8139959.0999999996</v>
      </c>
      <c r="BJ69" s="24">
        <f t="shared" si="25"/>
        <v>6843078.2800000003</v>
      </c>
      <c r="BK69" s="25">
        <v>5084</v>
      </c>
      <c r="BL69" s="24">
        <v>3230811.4</v>
      </c>
      <c r="BM69" s="25">
        <v>727</v>
      </c>
      <c r="BN69" s="24">
        <v>464191.53</v>
      </c>
      <c r="BO69" s="25">
        <v>2095</v>
      </c>
      <c r="BP69" s="24">
        <v>3148075.35</v>
      </c>
      <c r="BQ69" s="25">
        <v>25</v>
      </c>
      <c r="BR69" s="24">
        <v>247077.33</v>
      </c>
      <c r="BS69" s="25">
        <v>73</v>
      </c>
      <c r="BT69" s="26">
        <v>1049803.49</v>
      </c>
      <c r="BU69" s="25">
        <v>0</v>
      </c>
      <c r="BV69" s="24">
        <v>0</v>
      </c>
      <c r="BW69" s="25">
        <v>0</v>
      </c>
      <c r="BX69" s="26">
        <v>0</v>
      </c>
      <c r="BY69" s="25">
        <v>0</v>
      </c>
      <c r="BZ69" s="24">
        <v>0</v>
      </c>
      <c r="CA69" s="24">
        <f t="shared" si="26"/>
        <v>9042476.5099999998</v>
      </c>
      <c r="CB69" s="24">
        <f t="shared" si="27"/>
        <v>7097155.2800000003</v>
      </c>
      <c r="CC69" s="25">
        <v>7625</v>
      </c>
      <c r="CD69" s="24">
        <v>3230811.41</v>
      </c>
      <c r="CE69" s="25">
        <v>1090</v>
      </c>
      <c r="CF69" s="24">
        <v>696287.31</v>
      </c>
      <c r="CG69" s="25">
        <v>3143</v>
      </c>
      <c r="CH69" s="24">
        <v>3170056.56</v>
      </c>
      <c r="CI69" s="25">
        <v>38</v>
      </c>
      <c r="CJ69" s="24">
        <v>370616</v>
      </c>
      <c r="CK69" s="25">
        <v>110</v>
      </c>
      <c r="CL69" s="26">
        <v>1574705.23</v>
      </c>
      <c r="CM69" s="25">
        <v>0</v>
      </c>
      <c r="CN69" s="24">
        <v>0</v>
      </c>
      <c r="CO69" s="25">
        <v>0</v>
      </c>
      <c r="CP69" s="26">
        <v>0</v>
      </c>
      <c r="CQ69" s="25">
        <v>0</v>
      </c>
      <c r="CR69" s="24">
        <v>0</v>
      </c>
    </row>
    <row r="70" spans="1:96" x14ac:dyDescent="0.25">
      <c r="A70" s="6" t="s">
        <v>232</v>
      </c>
      <c r="B70" s="8" t="s">
        <v>32</v>
      </c>
      <c r="C70" s="28">
        <v>330334</v>
      </c>
      <c r="D70" s="29" t="s">
        <v>139</v>
      </c>
      <c r="E70" s="29" t="s">
        <v>123</v>
      </c>
      <c r="F70" s="31" t="s">
        <v>140</v>
      </c>
      <c r="G70" s="24">
        <f t="shared" si="17"/>
        <v>13208201.83</v>
      </c>
      <c r="H70" s="24">
        <f t="shared" si="18"/>
        <v>13208201.83</v>
      </c>
      <c r="I70" s="25">
        <f t="shared" si="33"/>
        <v>7618</v>
      </c>
      <c r="J70" s="24">
        <f t="shared" si="33"/>
        <v>3569937.37</v>
      </c>
      <c r="K70" s="25">
        <f t="shared" si="33"/>
        <v>1659</v>
      </c>
      <c r="L70" s="24">
        <f t="shared" si="33"/>
        <v>952405.36</v>
      </c>
      <c r="M70" s="25">
        <f t="shared" si="33"/>
        <v>7887</v>
      </c>
      <c r="N70" s="24">
        <f t="shared" si="33"/>
        <v>8685859.0999999996</v>
      </c>
      <c r="O70" s="25">
        <f t="shared" si="33"/>
        <v>0</v>
      </c>
      <c r="P70" s="24">
        <f t="shared" si="33"/>
        <v>0</v>
      </c>
      <c r="Q70" s="25">
        <f t="shared" si="33"/>
        <v>0</v>
      </c>
      <c r="R70" s="24">
        <f t="shared" si="33"/>
        <v>0</v>
      </c>
      <c r="S70" s="25">
        <f t="shared" si="33"/>
        <v>0</v>
      </c>
      <c r="T70" s="24">
        <f t="shared" si="33"/>
        <v>0</v>
      </c>
      <c r="U70" s="25">
        <f t="shared" si="33"/>
        <v>0</v>
      </c>
      <c r="V70" s="24">
        <f t="shared" si="33"/>
        <v>0</v>
      </c>
      <c r="W70" s="25">
        <f t="shared" si="33"/>
        <v>0</v>
      </c>
      <c r="X70" s="24">
        <f t="shared" si="32"/>
        <v>0</v>
      </c>
      <c r="Y70" s="24">
        <f t="shared" si="20"/>
        <v>3962460.55</v>
      </c>
      <c r="Z70" s="24">
        <f t="shared" si="21"/>
        <v>3962460.55</v>
      </c>
      <c r="AA70" s="25">
        <v>2285</v>
      </c>
      <c r="AB70" s="24">
        <v>1070981.21</v>
      </c>
      <c r="AC70" s="25">
        <v>498</v>
      </c>
      <c r="AD70" s="24">
        <v>285721.61</v>
      </c>
      <c r="AE70" s="25">
        <v>2366</v>
      </c>
      <c r="AF70" s="24">
        <v>2605757.73</v>
      </c>
      <c r="AG70" s="25">
        <v>0</v>
      </c>
      <c r="AH70" s="24">
        <v>0</v>
      </c>
      <c r="AI70" s="25">
        <v>0</v>
      </c>
      <c r="AJ70" s="26">
        <v>0</v>
      </c>
      <c r="AK70" s="25">
        <v>0</v>
      </c>
      <c r="AL70" s="24">
        <v>0</v>
      </c>
      <c r="AM70" s="25">
        <v>0</v>
      </c>
      <c r="AN70" s="26">
        <v>0</v>
      </c>
      <c r="AO70" s="25">
        <v>0</v>
      </c>
      <c r="AP70" s="24">
        <v>0</v>
      </c>
      <c r="AQ70" s="24">
        <f t="shared" si="22"/>
        <v>2641640.36</v>
      </c>
      <c r="AR70" s="24">
        <f t="shared" si="23"/>
        <v>2641640.36</v>
      </c>
      <c r="AS70" s="25">
        <v>1524</v>
      </c>
      <c r="AT70" s="24">
        <v>713987.47</v>
      </c>
      <c r="AU70" s="25">
        <v>332</v>
      </c>
      <c r="AV70" s="24">
        <v>190481.07</v>
      </c>
      <c r="AW70" s="25">
        <v>1577</v>
      </c>
      <c r="AX70" s="24">
        <v>1737171.82</v>
      </c>
      <c r="AY70" s="25">
        <v>0</v>
      </c>
      <c r="AZ70" s="24">
        <v>0</v>
      </c>
      <c r="BA70" s="25">
        <v>0</v>
      </c>
      <c r="BB70" s="26">
        <v>0</v>
      </c>
      <c r="BC70" s="25">
        <v>0</v>
      </c>
      <c r="BD70" s="24">
        <v>0</v>
      </c>
      <c r="BE70" s="25">
        <v>0</v>
      </c>
      <c r="BF70" s="26">
        <v>0</v>
      </c>
      <c r="BG70" s="25">
        <v>0</v>
      </c>
      <c r="BH70" s="24">
        <v>0</v>
      </c>
      <c r="BI70" s="24">
        <f t="shared" si="24"/>
        <v>2641640.36</v>
      </c>
      <c r="BJ70" s="24">
        <f t="shared" si="25"/>
        <v>2641640.36</v>
      </c>
      <c r="BK70" s="25">
        <v>1524</v>
      </c>
      <c r="BL70" s="24">
        <v>713987.47</v>
      </c>
      <c r="BM70" s="25">
        <v>332</v>
      </c>
      <c r="BN70" s="24">
        <v>190481.07</v>
      </c>
      <c r="BO70" s="25">
        <v>1577</v>
      </c>
      <c r="BP70" s="24">
        <v>1737171.82</v>
      </c>
      <c r="BQ70" s="25">
        <v>0</v>
      </c>
      <c r="BR70" s="24">
        <v>0</v>
      </c>
      <c r="BS70" s="25">
        <v>0</v>
      </c>
      <c r="BT70" s="26">
        <v>0</v>
      </c>
      <c r="BU70" s="25">
        <v>0</v>
      </c>
      <c r="BV70" s="24">
        <v>0</v>
      </c>
      <c r="BW70" s="25">
        <v>0</v>
      </c>
      <c r="BX70" s="26">
        <v>0</v>
      </c>
      <c r="BY70" s="25">
        <v>0</v>
      </c>
      <c r="BZ70" s="24">
        <v>0</v>
      </c>
      <c r="CA70" s="24">
        <f t="shared" si="26"/>
        <v>3962460.56</v>
      </c>
      <c r="CB70" s="24">
        <f t="shared" si="27"/>
        <v>3962460.56</v>
      </c>
      <c r="CC70" s="25">
        <v>2285</v>
      </c>
      <c r="CD70" s="24">
        <v>1070981.22</v>
      </c>
      <c r="CE70" s="25">
        <v>497</v>
      </c>
      <c r="CF70" s="24">
        <v>285721.61</v>
      </c>
      <c r="CG70" s="25">
        <v>2367</v>
      </c>
      <c r="CH70" s="24">
        <v>2605757.73</v>
      </c>
      <c r="CI70" s="25">
        <v>0</v>
      </c>
      <c r="CJ70" s="24">
        <v>0</v>
      </c>
      <c r="CK70" s="25">
        <v>0</v>
      </c>
      <c r="CL70" s="26">
        <v>0</v>
      </c>
      <c r="CM70" s="25">
        <v>0</v>
      </c>
      <c r="CN70" s="24">
        <v>0</v>
      </c>
      <c r="CO70" s="25">
        <v>0</v>
      </c>
      <c r="CP70" s="26">
        <v>0</v>
      </c>
      <c r="CQ70" s="25">
        <v>0</v>
      </c>
      <c r="CR70" s="24">
        <v>0</v>
      </c>
    </row>
    <row r="71" spans="1:96" x14ac:dyDescent="0.25">
      <c r="A71" s="10" t="s">
        <v>233</v>
      </c>
      <c r="B71" s="8" t="s">
        <v>33</v>
      </c>
      <c r="C71" s="28">
        <v>330023</v>
      </c>
      <c r="D71" s="29" t="s">
        <v>139</v>
      </c>
      <c r="E71" s="29" t="s">
        <v>123</v>
      </c>
      <c r="F71" s="31" t="s">
        <v>140</v>
      </c>
      <c r="G71" s="24">
        <f t="shared" si="17"/>
        <v>21906325.440000001</v>
      </c>
      <c r="H71" s="24">
        <f t="shared" si="18"/>
        <v>0</v>
      </c>
      <c r="I71" s="25">
        <f t="shared" si="33"/>
        <v>0</v>
      </c>
      <c r="J71" s="24">
        <f t="shared" si="33"/>
        <v>0</v>
      </c>
      <c r="K71" s="25">
        <f t="shared" si="33"/>
        <v>0</v>
      </c>
      <c r="L71" s="24">
        <f t="shared" si="33"/>
        <v>0</v>
      </c>
      <c r="M71" s="25">
        <f t="shared" si="33"/>
        <v>0</v>
      </c>
      <c r="N71" s="24">
        <f t="shared" si="33"/>
        <v>0</v>
      </c>
      <c r="O71" s="25">
        <f t="shared" si="33"/>
        <v>0</v>
      </c>
      <c r="P71" s="24">
        <f t="shared" si="33"/>
        <v>0</v>
      </c>
      <c r="Q71" s="25">
        <f t="shared" si="33"/>
        <v>0</v>
      </c>
      <c r="R71" s="24">
        <f t="shared" si="33"/>
        <v>0</v>
      </c>
      <c r="S71" s="25">
        <f t="shared" si="33"/>
        <v>0</v>
      </c>
      <c r="T71" s="24">
        <f t="shared" si="33"/>
        <v>0</v>
      </c>
      <c r="U71" s="25">
        <f t="shared" si="33"/>
        <v>0</v>
      </c>
      <c r="V71" s="24">
        <f t="shared" si="33"/>
        <v>0</v>
      </c>
      <c r="W71" s="25">
        <f t="shared" si="33"/>
        <v>9639</v>
      </c>
      <c r="X71" s="24">
        <f t="shared" si="32"/>
        <v>21906325.440000001</v>
      </c>
      <c r="Y71" s="24">
        <f t="shared" si="20"/>
        <v>5476581.3600000003</v>
      </c>
      <c r="Z71" s="24">
        <f t="shared" si="21"/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6">
        <v>0</v>
      </c>
      <c r="AK71" s="25">
        <v>0</v>
      </c>
      <c r="AL71" s="24">
        <v>0</v>
      </c>
      <c r="AM71" s="25">
        <v>0</v>
      </c>
      <c r="AN71" s="26">
        <v>0</v>
      </c>
      <c r="AO71" s="25">
        <v>2410</v>
      </c>
      <c r="AP71" s="24">
        <v>5476581.3600000003</v>
      </c>
      <c r="AQ71" s="24">
        <f t="shared" si="22"/>
        <v>5476581.3600000003</v>
      </c>
      <c r="AR71" s="24">
        <f t="shared" si="23"/>
        <v>0</v>
      </c>
      <c r="AS71" s="25">
        <v>0</v>
      </c>
      <c r="AT71" s="24">
        <v>0</v>
      </c>
      <c r="AU71" s="25">
        <v>0</v>
      </c>
      <c r="AV71" s="24">
        <v>0</v>
      </c>
      <c r="AW71" s="25">
        <v>0</v>
      </c>
      <c r="AX71" s="24">
        <v>0</v>
      </c>
      <c r="AY71" s="25">
        <v>0</v>
      </c>
      <c r="AZ71" s="24">
        <v>0</v>
      </c>
      <c r="BA71" s="25">
        <v>0</v>
      </c>
      <c r="BB71" s="26">
        <v>0</v>
      </c>
      <c r="BC71" s="25">
        <v>0</v>
      </c>
      <c r="BD71" s="24">
        <v>0</v>
      </c>
      <c r="BE71" s="25">
        <v>0</v>
      </c>
      <c r="BF71" s="26">
        <v>0</v>
      </c>
      <c r="BG71" s="25">
        <v>2410</v>
      </c>
      <c r="BH71" s="24">
        <v>5476581.3600000003</v>
      </c>
      <c r="BI71" s="24">
        <f t="shared" si="24"/>
        <v>5476581.3600000003</v>
      </c>
      <c r="BJ71" s="24">
        <f t="shared" si="25"/>
        <v>0</v>
      </c>
      <c r="BK71" s="25">
        <v>0</v>
      </c>
      <c r="BL71" s="24">
        <v>0</v>
      </c>
      <c r="BM71" s="25">
        <v>0</v>
      </c>
      <c r="BN71" s="24">
        <v>0</v>
      </c>
      <c r="BO71" s="25">
        <v>0</v>
      </c>
      <c r="BP71" s="24">
        <v>0</v>
      </c>
      <c r="BQ71" s="25">
        <v>0</v>
      </c>
      <c r="BR71" s="24">
        <v>0</v>
      </c>
      <c r="BS71" s="25">
        <v>0</v>
      </c>
      <c r="BT71" s="26">
        <v>0</v>
      </c>
      <c r="BU71" s="25">
        <v>0</v>
      </c>
      <c r="BV71" s="24">
        <v>0</v>
      </c>
      <c r="BW71" s="25">
        <v>0</v>
      </c>
      <c r="BX71" s="26">
        <v>0</v>
      </c>
      <c r="BY71" s="25">
        <v>2410</v>
      </c>
      <c r="BZ71" s="24">
        <v>5476581.3600000003</v>
      </c>
      <c r="CA71" s="24">
        <f t="shared" si="26"/>
        <v>5476581.3600000003</v>
      </c>
      <c r="CB71" s="24">
        <f t="shared" si="27"/>
        <v>0</v>
      </c>
      <c r="CC71" s="25">
        <v>0</v>
      </c>
      <c r="CD71" s="24">
        <v>0</v>
      </c>
      <c r="CE71" s="25">
        <v>0</v>
      </c>
      <c r="CF71" s="24">
        <v>0</v>
      </c>
      <c r="CG71" s="25">
        <v>0</v>
      </c>
      <c r="CH71" s="24">
        <v>0</v>
      </c>
      <c r="CI71" s="25">
        <v>0</v>
      </c>
      <c r="CJ71" s="24">
        <v>0</v>
      </c>
      <c r="CK71" s="25">
        <v>0</v>
      </c>
      <c r="CL71" s="26">
        <v>0</v>
      </c>
      <c r="CM71" s="25">
        <v>0</v>
      </c>
      <c r="CN71" s="24">
        <v>0</v>
      </c>
      <c r="CO71" s="25">
        <v>0</v>
      </c>
      <c r="CP71" s="26">
        <v>0</v>
      </c>
      <c r="CQ71" s="25">
        <v>2409</v>
      </c>
      <c r="CR71" s="24">
        <v>5476581.3600000003</v>
      </c>
    </row>
    <row r="72" spans="1:96" x14ac:dyDescent="0.25">
      <c r="A72" s="6" t="s">
        <v>234</v>
      </c>
      <c r="B72" s="8" t="s">
        <v>34</v>
      </c>
      <c r="C72" s="28">
        <v>330025</v>
      </c>
      <c r="D72" s="29" t="s">
        <v>139</v>
      </c>
      <c r="E72" s="29" t="s">
        <v>123</v>
      </c>
      <c r="F72" s="31" t="s">
        <v>140</v>
      </c>
      <c r="G72" s="24">
        <f t="shared" si="17"/>
        <v>11343516.470000001</v>
      </c>
      <c r="H72" s="24">
        <f t="shared" si="18"/>
        <v>4951103.0599999996</v>
      </c>
      <c r="I72" s="25">
        <f t="shared" si="33"/>
        <v>2191</v>
      </c>
      <c r="J72" s="24">
        <f t="shared" si="33"/>
        <v>2632196.44</v>
      </c>
      <c r="K72" s="25">
        <f t="shared" si="33"/>
        <v>1035</v>
      </c>
      <c r="L72" s="24">
        <f t="shared" si="33"/>
        <v>657590.03</v>
      </c>
      <c r="M72" s="25">
        <f t="shared" si="33"/>
        <v>2868</v>
      </c>
      <c r="N72" s="24">
        <f t="shared" si="33"/>
        <v>1661316.59</v>
      </c>
      <c r="O72" s="25">
        <f t="shared" si="33"/>
        <v>315</v>
      </c>
      <c r="P72" s="24">
        <f t="shared" si="33"/>
        <v>2907106.19</v>
      </c>
      <c r="Q72" s="25">
        <f t="shared" si="33"/>
        <v>42</v>
      </c>
      <c r="R72" s="24">
        <f t="shared" si="33"/>
        <v>727838.38</v>
      </c>
      <c r="S72" s="25">
        <f t="shared" si="33"/>
        <v>0</v>
      </c>
      <c r="T72" s="24">
        <f t="shared" si="33"/>
        <v>0</v>
      </c>
      <c r="U72" s="25">
        <f t="shared" si="33"/>
        <v>0</v>
      </c>
      <c r="V72" s="24">
        <f t="shared" si="33"/>
        <v>0</v>
      </c>
      <c r="W72" s="25">
        <f t="shared" si="33"/>
        <v>632</v>
      </c>
      <c r="X72" s="24">
        <f t="shared" si="32"/>
        <v>2757468.84</v>
      </c>
      <c r="Y72" s="24">
        <f t="shared" si="20"/>
        <v>3065033.93</v>
      </c>
      <c r="Z72" s="24">
        <f t="shared" si="21"/>
        <v>1297314.96</v>
      </c>
      <c r="AA72" s="25">
        <v>657</v>
      </c>
      <c r="AB72" s="24">
        <v>665724.52</v>
      </c>
      <c r="AC72" s="25">
        <v>311</v>
      </c>
      <c r="AD72" s="24">
        <v>197277.01</v>
      </c>
      <c r="AE72" s="25">
        <v>860</v>
      </c>
      <c r="AF72" s="24">
        <v>434313.43</v>
      </c>
      <c r="AG72" s="25">
        <v>95</v>
      </c>
      <c r="AH72" s="24">
        <v>872131.86</v>
      </c>
      <c r="AI72" s="25">
        <v>13</v>
      </c>
      <c r="AJ72" s="26">
        <v>218351.51</v>
      </c>
      <c r="AK72" s="25">
        <v>0</v>
      </c>
      <c r="AL72" s="24">
        <v>0</v>
      </c>
      <c r="AM72" s="25">
        <v>0</v>
      </c>
      <c r="AN72" s="26">
        <v>0</v>
      </c>
      <c r="AO72" s="25">
        <v>158</v>
      </c>
      <c r="AP72" s="24">
        <v>677235.6</v>
      </c>
      <c r="AQ72" s="24">
        <f t="shared" si="22"/>
        <v>2582461.1</v>
      </c>
      <c r="AR72" s="24">
        <f t="shared" si="23"/>
        <v>1178236.58</v>
      </c>
      <c r="AS72" s="25">
        <v>438</v>
      </c>
      <c r="AT72" s="24">
        <v>650373.69999999995</v>
      </c>
      <c r="AU72" s="25">
        <v>207</v>
      </c>
      <c r="AV72" s="24">
        <v>131518.01</v>
      </c>
      <c r="AW72" s="25">
        <v>574</v>
      </c>
      <c r="AX72" s="24">
        <v>396344.87</v>
      </c>
      <c r="AY72" s="25">
        <v>63</v>
      </c>
      <c r="AZ72" s="24">
        <v>581421.24</v>
      </c>
      <c r="BA72" s="25">
        <v>8</v>
      </c>
      <c r="BB72" s="26">
        <v>145567.67999999999</v>
      </c>
      <c r="BC72" s="25">
        <v>0</v>
      </c>
      <c r="BD72" s="24">
        <v>0</v>
      </c>
      <c r="BE72" s="25">
        <v>0</v>
      </c>
      <c r="BF72" s="26">
        <v>0</v>
      </c>
      <c r="BG72" s="25">
        <v>158</v>
      </c>
      <c r="BH72" s="24">
        <v>677235.6</v>
      </c>
      <c r="BI72" s="24">
        <f t="shared" si="24"/>
        <v>2582461.1</v>
      </c>
      <c r="BJ72" s="24">
        <f t="shared" si="25"/>
        <v>1178236.58</v>
      </c>
      <c r="BK72" s="25">
        <v>438</v>
      </c>
      <c r="BL72" s="24">
        <v>650373.69999999995</v>
      </c>
      <c r="BM72" s="25">
        <v>207</v>
      </c>
      <c r="BN72" s="24">
        <v>131518.01</v>
      </c>
      <c r="BO72" s="25">
        <v>574</v>
      </c>
      <c r="BP72" s="24">
        <v>396344.87</v>
      </c>
      <c r="BQ72" s="25">
        <v>63</v>
      </c>
      <c r="BR72" s="24">
        <v>581421.24</v>
      </c>
      <c r="BS72" s="25">
        <v>8</v>
      </c>
      <c r="BT72" s="26">
        <v>145567.67999999999</v>
      </c>
      <c r="BU72" s="25">
        <v>0</v>
      </c>
      <c r="BV72" s="24">
        <v>0</v>
      </c>
      <c r="BW72" s="25">
        <v>0</v>
      </c>
      <c r="BX72" s="26">
        <v>0</v>
      </c>
      <c r="BY72" s="25">
        <v>158</v>
      </c>
      <c r="BZ72" s="24">
        <v>677235.6</v>
      </c>
      <c r="CA72" s="24">
        <f t="shared" si="26"/>
        <v>3113560.34</v>
      </c>
      <c r="CB72" s="24">
        <f t="shared" si="27"/>
        <v>1297314.94</v>
      </c>
      <c r="CC72" s="25">
        <v>658</v>
      </c>
      <c r="CD72" s="24">
        <v>665724.52</v>
      </c>
      <c r="CE72" s="25">
        <v>310</v>
      </c>
      <c r="CF72" s="24">
        <v>197277</v>
      </c>
      <c r="CG72" s="25">
        <v>860</v>
      </c>
      <c r="CH72" s="92">
        <v>434313.42</v>
      </c>
      <c r="CI72" s="25">
        <v>94</v>
      </c>
      <c r="CJ72" s="24">
        <v>872131.85</v>
      </c>
      <c r="CK72" s="25">
        <v>13</v>
      </c>
      <c r="CL72" s="26">
        <v>218351.51</v>
      </c>
      <c r="CM72" s="25">
        <v>0</v>
      </c>
      <c r="CN72" s="24">
        <v>0</v>
      </c>
      <c r="CO72" s="25">
        <v>0</v>
      </c>
      <c r="CP72" s="26">
        <v>0</v>
      </c>
      <c r="CQ72" s="25">
        <v>158</v>
      </c>
      <c r="CR72" s="24">
        <v>725762.04</v>
      </c>
    </row>
    <row r="73" spans="1:96" x14ac:dyDescent="0.25">
      <c r="A73" s="10" t="s">
        <v>235</v>
      </c>
      <c r="B73" s="8" t="s">
        <v>35</v>
      </c>
      <c r="C73" s="28">
        <v>330031</v>
      </c>
      <c r="D73" s="29" t="s">
        <v>139</v>
      </c>
      <c r="E73" s="29" t="s">
        <v>123</v>
      </c>
      <c r="F73" s="31" t="s">
        <v>140</v>
      </c>
      <c r="G73" s="24">
        <f t="shared" si="17"/>
        <v>23635661.23</v>
      </c>
      <c r="H73" s="24">
        <f t="shared" si="18"/>
        <v>13547044.029999999</v>
      </c>
      <c r="I73" s="25">
        <f t="shared" si="33"/>
        <v>6846</v>
      </c>
      <c r="J73" s="24">
        <f t="shared" si="33"/>
        <v>7091865.8200000003</v>
      </c>
      <c r="K73" s="25">
        <f t="shared" si="33"/>
        <v>3197</v>
      </c>
      <c r="L73" s="24">
        <f t="shared" si="33"/>
        <v>1983300.86</v>
      </c>
      <c r="M73" s="25">
        <f t="shared" si="33"/>
        <v>4311</v>
      </c>
      <c r="N73" s="24">
        <f t="shared" si="33"/>
        <v>4471877.3499999996</v>
      </c>
      <c r="O73" s="25">
        <f t="shared" si="33"/>
        <v>557</v>
      </c>
      <c r="P73" s="24">
        <f t="shared" si="33"/>
        <v>5144830.3899999997</v>
      </c>
      <c r="Q73" s="25">
        <f t="shared" si="33"/>
        <v>54</v>
      </c>
      <c r="R73" s="24">
        <f t="shared" si="33"/>
        <v>1013821.61</v>
      </c>
      <c r="S73" s="25">
        <f t="shared" si="33"/>
        <v>0</v>
      </c>
      <c r="T73" s="24">
        <f t="shared" si="33"/>
        <v>0</v>
      </c>
      <c r="U73" s="25">
        <f t="shared" si="33"/>
        <v>0</v>
      </c>
      <c r="V73" s="24">
        <f t="shared" si="33"/>
        <v>0</v>
      </c>
      <c r="W73" s="25">
        <f t="shared" si="33"/>
        <v>1615</v>
      </c>
      <c r="X73" s="24">
        <f t="shared" si="32"/>
        <v>3929965.2</v>
      </c>
      <c r="Y73" s="24">
        <f t="shared" si="20"/>
        <v>6396057.1299999999</v>
      </c>
      <c r="Z73" s="24">
        <f t="shared" si="21"/>
        <v>3565970.23</v>
      </c>
      <c r="AA73" s="25">
        <v>2054</v>
      </c>
      <c r="AB73" s="24">
        <v>1788254.67</v>
      </c>
      <c r="AC73" s="25">
        <v>959</v>
      </c>
      <c r="AD73" s="24">
        <v>594990.26</v>
      </c>
      <c r="AE73" s="25">
        <v>1293</v>
      </c>
      <c r="AF73" s="24">
        <v>1182725.3</v>
      </c>
      <c r="AG73" s="25">
        <v>167</v>
      </c>
      <c r="AH73" s="24">
        <v>1543449.12</v>
      </c>
      <c r="AI73" s="25">
        <v>16</v>
      </c>
      <c r="AJ73" s="26">
        <v>304146.48</v>
      </c>
      <c r="AK73" s="25">
        <v>0</v>
      </c>
      <c r="AL73" s="24">
        <v>0</v>
      </c>
      <c r="AM73" s="25">
        <v>0</v>
      </c>
      <c r="AN73" s="26">
        <v>0</v>
      </c>
      <c r="AO73" s="25">
        <v>404</v>
      </c>
      <c r="AP73" s="24">
        <v>982491.3</v>
      </c>
      <c r="AQ73" s="24">
        <f t="shared" si="22"/>
        <v>5421773.4900000002</v>
      </c>
      <c r="AR73" s="24">
        <f t="shared" si="23"/>
        <v>3207551.79</v>
      </c>
      <c r="AS73" s="25">
        <v>1369</v>
      </c>
      <c r="AT73" s="24">
        <v>1757678.24</v>
      </c>
      <c r="AU73" s="25">
        <v>639</v>
      </c>
      <c r="AV73" s="24">
        <v>396660.17</v>
      </c>
      <c r="AW73" s="25">
        <v>862</v>
      </c>
      <c r="AX73" s="24">
        <v>1053213.3799999999</v>
      </c>
      <c r="AY73" s="25">
        <v>111</v>
      </c>
      <c r="AZ73" s="24">
        <v>1028966.08</v>
      </c>
      <c r="BA73" s="25">
        <v>11</v>
      </c>
      <c r="BB73" s="26">
        <v>202764.32</v>
      </c>
      <c r="BC73" s="25">
        <v>0</v>
      </c>
      <c r="BD73" s="24">
        <v>0</v>
      </c>
      <c r="BE73" s="25">
        <v>0</v>
      </c>
      <c r="BF73" s="26">
        <v>0</v>
      </c>
      <c r="BG73" s="25">
        <v>404</v>
      </c>
      <c r="BH73" s="24">
        <v>982491.3</v>
      </c>
      <c r="BI73" s="24">
        <f t="shared" si="24"/>
        <v>5421773.4900000002</v>
      </c>
      <c r="BJ73" s="24">
        <f t="shared" si="25"/>
        <v>3207551.79</v>
      </c>
      <c r="BK73" s="25">
        <v>1369</v>
      </c>
      <c r="BL73" s="24">
        <v>1757678.24</v>
      </c>
      <c r="BM73" s="25">
        <v>639</v>
      </c>
      <c r="BN73" s="24">
        <v>396660.17</v>
      </c>
      <c r="BO73" s="25">
        <v>862</v>
      </c>
      <c r="BP73" s="24">
        <v>1053213.3799999999</v>
      </c>
      <c r="BQ73" s="25">
        <v>111</v>
      </c>
      <c r="BR73" s="24">
        <v>1028966.08</v>
      </c>
      <c r="BS73" s="25">
        <v>11</v>
      </c>
      <c r="BT73" s="26">
        <v>202764.32</v>
      </c>
      <c r="BU73" s="25">
        <v>0</v>
      </c>
      <c r="BV73" s="24">
        <v>0</v>
      </c>
      <c r="BW73" s="25">
        <v>0</v>
      </c>
      <c r="BX73" s="26">
        <v>0</v>
      </c>
      <c r="BY73" s="25">
        <v>404</v>
      </c>
      <c r="BZ73" s="24">
        <v>982491.3</v>
      </c>
      <c r="CA73" s="24">
        <f t="shared" si="26"/>
        <v>6396057.1200000001</v>
      </c>
      <c r="CB73" s="24">
        <f t="shared" si="27"/>
        <v>3565970.22</v>
      </c>
      <c r="CC73" s="25">
        <v>2054</v>
      </c>
      <c r="CD73" s="24">
        <v>1788254.67</v>
      </c>
      <c r="CE73" s="25">
        <v>960</v>
      </c>
      <c r="CF73" s="24">
        <v>594990.26</v>
      </c>
      <c r="CG73" s="25">
        <v>1294</v>
      </c>
      <c r="CH73" s="24">
        <v>1182725.29</v>
      </c>
      <c r="CI73" s="25">
        <v>168</v>
      </c>
      <c r="CJ73" s="24">
        <v>1543449.11</v>
      </c>
      <c r="CK73" s="25">
        <v>16</v>
      </c>
      <c r="CL73" s="26">
        <v>304146.49</v>
      </c>
      <c r="CM73" s="25">
        <v>0</v>
      </c>
      <c r="CN73" s="24">
        <v>0</v>
      </c>
      <c r="CO73" s="25">
        <v>0</v>
      </c>
      <c r="CP73" s="26">
        <v>0</v>
      </c>
      <c r="CQ73" s="25">
        <v>403</v>
      </c>
      <c r="CR73" s="24">
        <v>982491.3</v>
      </c>
    </row>
    <row r="74" spans="1:96" x14ac:dyDescent="0.25">
      <c r="A74" s="6" t="s">
        <v>236</v>
      </c>
      <c r="B74" s="11" t="s">
        <v>36</v>
      </c>
      <c r="C74" s="28">
        <v>330026</v>
      </c>
      <c r="D74" s="29" t="s">
        <v>139</v>
      </c>
      <c r="E74" s="29" t="s">
        <v>123</v>
      </c>
      <c r="F74" s="31" t="s">
        <v>140</v>
      </c>
      <c r="G74" s="24">
        <f t="shared" si="17"/>
        <v>26273860.09</v>
      </c>
      <c r="H74" s="24">
        <f t="shared" si="18"/>
        <v>15706576.32</v>
      </c>
      <c r="I74" s="25">
        <f t="shared" ref="I74:W90" si="35">AA74+AS74+BK74+CC74</f>
        <v>11959</v>
      </c>
      <c r="J74" s="24">
        <f t="shared" si="35"/>
        <v>9890403.3699999992</v>
      </c>
      <c r="K74" s="25">
        <f t="shared" si="35"/>
        <v>2088</v>
      </c>
      <c r="L74" s="24">
        <f t="shared" si="35"/>
        <v>1144531.1100000001</v>
      </c>
      <c r="M74" s="25">
        <f t="shared" si="35"/>
        <v>2912</v>
      </c>
      <c r="N74" s="24">
        <f t="shared" si="35"/>
        <v>4671641.84</v>
      </c>
      <c r="O74" s="25">
        <f t="shared" si="35"/>
        <v>654</v>
      </c>
      <c r="P74" s="24">
        <f t="shared" si="35"/>
        <v>6114727.8200000003</v>
      </c>
      <c r="Q74" s="25">
        <f t="shared" si="35"/>
        <v>52</v>
      </c>
      <c r="R74" s="24">
        <f t="shared" si="35"/>
        <v>984206.15</v>
      </c>
      <c r="S74" s="25">
        <f t="shared" si="35"/>
        <v>0</v>
      </c>
      <c r="T74" s="24">
        <f t="shared" si="35"/>
        <v>0</v>
      </c>
      <c r="U74" s="25">
        <f t="shared" si="35"/>
        <v>0</v>
      </c>
      <c r="V74" s="24">
        <f t="shared" si="35"/>
        <v>0</v>
      </c>
      <c r="W74" s="25">
        <f t="shared" si="35"/>
        <v>2028</v>
      </c>
      <c r="X74" s="24">
        <f t="shared" si="32"/>
        <v>3468349.8</v>
      </c>
      <c r="Y74" s="24">
        <f t="shared" si="20"/>
        <v>7038702.5</v>
      </c>
      <c r="Z74" s="24">
        <f t="shared" si="21"/>
        <v>4041934.85</v>
      </c>
      <c r="AA74" s="25">
        <v>3588</v>
      </c>
      <c r="AB74" s="24">
        <v>2517693.08</v>
      </c>
      <c r="AC74" s="25">
        <v>626</v>
      </c>
      <c r="AD74" s="24">
        <v>343359.33</v>
      </c>
      <c r="AE74" s="25">
        <v>874</v>
      </c>
      <c r="AF74" s="24">
        <v>1180882.44</v>
      </c>
      <c r="AG74" s="25">
        <v>196</v>
      </c>
      <c r="AH74" s="24">
        <v>1834418.35</v>
      </c>
      <c r="AI74" s="25">
        <v>16</v>
      </c>
      <c r="AJ74" s="26">
        <v>295261.84999999998</v>
      </c>
      <c r="AK74" s="25">
        <v>0</v>
      </c>
      <c r="AL74" s="24">
        <v>0</v>
      </c>
      <c r="AM74" s="25">
        <v>0</v>
      </c>
      <c r="AN74" s="26">
        <v>0</v>
      </c>
      <c r="AO74" s="25">
        <v>507</v>
      </c>
      <c r="AP74" s="24">
        <v>867087.45</v>
      </c>
      <c r="AQ74" s="24">
        <f t="shared" si="22"/>
        <v>6098227.5499999998</v>
      </c>
      <c r="AR74" s="24">
        <f t="shared" si="23"/>
        <v>3811353.31</v>
      </c>
      <c r="AS74" s="25">
        <v>2392</v>
      </c>
      <c r="AT74" s="24">
        <v>2427508.61</v>
      </c>
      <c r="AU74" s="25">
        <v>418</v>
      </c>
      <c r="AV74" s="24">
        <v>228906.22</v>
      </c>
      <c r="AW74" s="25">
        <v>582</v>
      </c>
      <c r="AX74" s="24">
        <v>1154938.48</v>
      </c>
      <c r="AY74" s="25">
        <v>131</v>
      </c>
      <c r="AZ74" s="24">
        <v>1222945.56</v>
      </c>
      <c r="BA74" s="25">
        <v>10</v>
      </c>
      <c r="BB74" s="26">
        <v>196841.23</v>
      </c>
      <c r="BC74" s="25">
        <v>0</v>
      </c>
      <c r="BD74" s="24">
        <v>0</v>
      </c>
      <c r="BE74" s="25">
        <v>0</v>
      </c>
      <c r="BF74" s="26">
        <v>0</v>
      </c>
      <c r="BG74" s="25">
        <v>507</v>
      </c>
      <c r="BH74" s="24">
        <v>867087.45</v>
      </c>
      <c r="BI74" s="24">
        <f t="shared" si="24"/>
        <v>6098227.5499999998</v>
      </c>
      <c r="BJ74" s="24">
        <f t="shared" si="25"/>
        <v>3811353.31</v>
      </c>
      <c r="BK74" s="25">
        <v>2392</v>
      </c>
      <c r="BL74" s="24">
        <v>2427508.61</v>
      </c>
      <c r="BM74" s="25">
        <v>418</v>
      </c>
      <c r="BN74" s="24">
        <v>228906.22</v>
      </c>
      <c r="BO74" s="25">
        <v>582</v>
      </c>
      <c r="BP74" s="24">
        <v>1154938.48</v>
      </c>
      <c r="BQ74" s="25">
        <v>131</v>
      </c>
      <c r="BR74" s="24">
        <v>1222945.56</v>
      </c>
      <c r="BS74" s="25">
        <v>10</v>
      </c>
      <c r="BT74" s="26">
        <v>196841.23</v>
      </c>
      <c r="BU74" s="25">
        <v>0</v>
      </c>
      <c r="BV74" s="24">
        <v>0</v>
      </c>
      <c r="BW74" s="25">
        <v>0</v>
      </c>
      <c r="BX74" s="26">
        <v>0</v>
      </c>
      <c r="BY74" s="25">
        <v>507</v>
      </c>
      <c r="BZ74" s="24">
        <v>867087.45</v>
      </c>
      <c r="CA74" s="24">
        <f t="shared" si="26"/>
        <v>7038702.4900000002</v>
      </c>
      <c r="CB74" s="24">
        <f t="shared" si="27"/>
        <v>4041934.85</v>
      </c>
      <c r="CC74" s="25">
        <v>3587</v>
      </c>
      <c r="CD74" s="24">
        <v>2517693.0699999998</v>
      </c>
      <c r="CE74" s="25">
        <v>626</v>
      </c>
      <c r="CF74" s="24">
        <v>343359.34</v>
      </c>
      <c r="CG74" s="25">
        <v>874</v>
      </c>
      <c r="CH74" s="24">
        <v>1180882.44</v>
      </c>
      <c r="CI74" s="25">
        <v>196</v>
      </c>
      <c r="CJ74" s="24">
        <v>1834418.35</v>
      </c>
      <c r="CK74" s="25">
        <v>16</v>
      </c>
      <c r="CL74" s="26">
        <v>295261.84000000003</v>
      </c>
      <c r="CM74" s="25">
        <v>0</v>
      </c>
      <c r="CN74" s="24">
        <v>0</v>
      </c>
      <c r="CO74" s="25">
        <v>0</v>
      </c>
      <c r="CP74" s="26">
        <v>0</v>
      </c>
      <c r="CQ74" s="25">
        <v>507</v>
      </c>
      <c r="CR74" s="24">
        <v>867087.45</v>
      </c>
    </row>
    <row r="75" spans="1:96" x14ac:dyDescent="0.25">
      <c r="A75" s="10" t="s">
        <v>237</v>
      </c>
      <c r="B75" s="11" t="s">
        <v>37</v>
      </c>
      <c r="C75" s="28">
        <v>330365</v>
      </c>
      <c r="D75" s="29" t="s">
        <v>139</v>
      </c>
      <c r="E75" s="29" t="s">
        <v>135</v>
      </c>
      <c r="F75" s="31" t="s">
        <v>140</v>
      </c>
      <c r="G75" s="24">
        <f t="shared" ref="G75:G139" si="36">H75+P75+R75+X75</f>
        <v>9052909.5199999996</v>
      </c>
      <c r="H75" s="24">
        <f t="shared" ref="H75:H139" si="37">J75+L75+N75</f>
        <v>5516300.7199999997</v>
      </c>
      <c r="I75" s="25">
        <f t="shared" si="35"/>
        <v>2552</v>
      </c>
      <c r="J75" s="24">
        <f t="shared" si="35"/>
        <v>2377902.7400000002</v>
      </c>
      <c r="K75" s="25">
        <f t="shared" si="35"/>
        <v>1337</v>
      </c>
      <c r="L75" s="24">
        <f t="shared" si="35"/>
        <v>853746.32</v>
      </c>
      <c r="M75" s="25">
        <f t="shared" si="35"/>
        <v>1628</v>
      </c>
      <c r="N75" s="24">
        <f t="shared" si="35"/>
        <v>2284651.66</v>
      </c>
      <c r="O75" s="25">
        <f t="shared" si="35"/>
        <v>85</v>
      </c>
      <c r="P75" s="24">
        <f t="shared" si="35"/>
        <v>804085.08</v>
      </c>
      <c r="Q75" s="25">
        <f t="shared" si="35"/>
        <v>0</v>
      </c>
      <c r="R75" s="24">
        <f t="shared" si="35"/>
        <v>0</v>
      </c>
      <c r="S75" s="25">
        <f t="shared" si="35"/>
        <v>0</v>
      </c>
      <c r="T75" s="24">
        <f t="shared" si="35"/>
        <v>0</v>
      </c>
      <c r="U75" s="25">
        <f t="shared" si="35"/>
        <v>0</v>
      </c>
      <c r="V75" s="24">
        <f t="shared" si="35"/>
        <v>0</v>
      </c>
      <c r="W75" s="25">
        <f t="shared" si="35"/>
        <v>575</v>
      </c>
      <c r="X75" s="24">
        <f t="shared" si="32"/>
        <v>2732523.72</v>
      </c>
      <c r="Y75" s="24">
        <f t="shared" ref="Y75:Y138" si="38">Z75+AH75+AJ75+AP75</f>
        <v>2333987.35</v>
      </c>
      <c r="Z75" s="24">
        <f t="shared" ref="Z75:Z138" si="39">AB75+AD75+AF75</f>
        <v>1421762.51</v>
      </c>
      <c r="AA75" s="25">
        <v>766</v>
      </c>
      <c r="AB75" s="24">
        <v>594475.68999999994</v>
      </c>
      <c r="AC75" s="25">
        <v>401</v>
      </c>
      <c r="AD75" s="24">
        <v>256123.9</v>
      </c>
      <c r="AE75" s="25">
        <v>488</v>
      </c>
      <c r="AF75" s="24">
        <v>571162.92000000004</v>
      </c>
      <c r="AG75" s="25">
        <v>26</v>
      </c>
      <c r="AH75" s="24">
        <v>241225.52</v>
      </c>
      <c r="AI75" s="25">
        <v>0</v>
      </c>
      <c r="AJ75" s="26">
        <v>0</v>
      </c>
      <c r="AK75" s="25">
        <v>0</v>
      </c>
      <c r="AL75" s="24">
        <v>0</v>
      </c>
      <c r="AM75" s="25">
        <v>0</v>
      </c>
      <c r="AN75" s="26">
        <v>0</v>
      </c>
      <c r="AO75" s="25">
        <v>143</v>
      </c>
      <c r="AP75" s="24">
        <v>670999.31999999995</v>
      </c>
      <c r="AQ75" s="24">
        <f t="shared" ref="AQ75:AQ138" si="40">AR75+AZ75+BB75+BH75</f>
        <v>2168204.21</v>
      </c>
      <c r="AR75" s="24">
        <f t="shared" ref="AR75:AR138" si="41">AT75+AV75+AX75</f>
        <v>1336387.8700000001</v>
      </c>
      <c r="AS75" s="25">
        <v>510</v>
      </c>
      <c r="AT75" s="24">
        <v>594475.68999999994</v>
      </c>
      <c r="AU75" s="25">
        <v>267</v>
      </c>
      <c r="AV75" s="24">
        <v>170749.26</v>
      </c>
      <c r="AW75" s="25">
        <v>326</v>
      </c>
      <c r="AX75" s="24">
        <v>571162.92000000004</v>
      </c>
      <c r="AY75" s="25">
        <v>17</v>
      </c>
      <c r="AZ75" s="24">
        <v>160817.01999999999</v>
      </c>
      <c r="BA75" s="25">
        <v>0</v>
      </c>
      <c r="BB75" s="26">
        <v>0</v>
      </c>
      <c r="BC75" s="25">
        <v>0</v>
      </c>
      <c r="BD75" s="24">
        <v>0</v>
      </c>
      <c r="BE75" s="25">
        <v>0</v>
      </c>
      <c r="BF75" s="26">
        <v>0</v>
      </c>
      <c r="BG75" s="25">
        <v>144</v>
      </c>
      <c r="BH75" s="24">
        <v>670999.31999999995</v>
      </c>
      <c r="BI75" s="24">
        <f t="shared" ref="BI75:BI138" si="42">BJ75+BR75+BT75+BZ75</f>
        <v>2168204.21</v>
      </c>
      <c r="BJ75" s="24">
        <f t="shared" ref="BJ75:BJ138" si="43">BL75+BN75+BP75</f>
        <v>1336387.8700000001</v>
      </c>
      <c r="BK75" s="25">
        <v>510</v>
      </c>
      <c r="BL75" s="24">
        <v>594475.68999999994</v>
      </c>
      <c r="BM75" s="25">
        <v>267</v>
      </c>
      <c r="BN75" s="24">
        <v>170749.26</v>
      </c>
      <c r="BO75" s="25">
        <v>326</v>
      </c>
      <c r="BP75" s="24">
        <v>571162.92000000004</v>
      </c>
      <c r="BQ75" s="25">
        <v>17</v>
      </c>
      <c r="BR75" s="24">
        <v>160817.01999999999</v>
      </c>
      <c r="BS75" s="25">
        <v>0</v>
      </c>
      <c r="BT75" s="26">
        <v>0</v>
      </c>
      <c r="BU75" s="25">
        <v>0</v>
      </c>
      <c r="BV75" s="24">
        <v>0</v>
      </c>
      <c r="BW75" s="25">
        <v>0</v>
      </c>
      <c r="BX75" s="26">
        <v>0</v>
      </c>
      <c r="BY75" s="25">
        <v>144</v>
      </c>
      <c r="BZ75" s="24">
        <v>670999.31999999995</v>
      </c>
      <c r="CA75" s="24">
        <f t="shared" ref="CA75:CA138" si="44">CB75+CJ75+CL75+CR75</f>
        <v>2382513.75</v>
      </c>
      <c r="CB75" s="24">
        <f t="shared" ref="CB75:CB138" si="45">CD75+CF75+CH75</f>
        <v>1421762.47</v>
      </c>
      <c r="CC75" s="25">
        <v>766</v>
      </c>
      <c r="CD75" s="24">
        <v>594475.67000000004</v>
      </c>
      <c r="CE75" s="25">
        <v>402</v>
      </c>
      <c r="CF75" s="24">
        <v>256123.9</v>
      </c>
      <c r="CG75" s="25">
        <v>488</v>
      </c>
      <c r="CH75" s="24">
        <v>571162.9</v>
      </c>
      <c r="CI75" s="25">
        <v>25</v>
      </c>
      <c r="CJ75" s="24">
        <v>241225.52</v>
      </c>
      <c r="CK75" s="25">
        <v>0</v>
      </c>
      <c r="CL75" s="26">
        <v>0</v>
      </c>
      <c r="CM75" s="25">
        <v>0</v>
      </c>
      <c r="CN75" s="24">
        <v>0</v>
      </c>
      <c r="CO75" s="25">
        <v>0</v>
      </c>
      <c r="CP75" s="26">
        <v>0</v>
      </c>
      <c r="CQ75" s="25">
        <v>144</v>
      </c>
      <c r="CR75" s="24">
        <v>719525.76</v>
      </c>
    </row>
    <row r="76" spans="1:96" x14ac:dyDescent="0.25">
      <c r="A76" s="6" t="s">
        <v>238</v>
      </c>
      <c r="B76" s="8" t="s">
        <v>38</v>
      </c>
      <c r="C76" s="28" t="s">
        <v>141</v>
      </c>
      <c r="D76" s="29" t="s">
        <v>139</v>
      </c>
      <c r="E76" s="29" t="s">
        <v>129</v>
      </c>
      <c r="F76" s="31" t="s">
        <v>140</v>
      </c>
      <c r="G76" s="24">
        <f t="shared" si="36"/>
        <v>11097823.65</v>
      </c>
      <c r="H76" s="24">
        <f t="shared" si="37"/>
        <v>4477033.99</v>
      </c>
      <c r="I76" s="25">
        <f t="shared" si="35"/>
        <v>5365</v>
      </c>
      <c r="J76" s="24">
        <f t="shared" si="35"/>
        <v>1706836.69</v>
      </c>
      <c r="K76" s="25">
        <f t="shared" si="35"/>
        <v>204</v>
      </c>
      <c r="L76" s="24">
        <f t="shared" si="35"/>
        <v>130203.19</v>
      </c>
      <c r="M76" s="25">
        <f t="shared" si="35"/>
        <v>1101</v>
      </c>
      <c r="N76" s="24">
        <f t="shared" si="35"/>
        <v>2639994.11</v>
      </c>
      <c r="O76" s="25">
        <f t="shared" si="35"/>
        <v>335</v>
      </c>
      <c r="P76" s="24">
        <f t="shared" si="35"/>
        <v>5245403.49</v>
      </c>
      <c r="Q76" s="25">
        <f t="shared" si="35"/>
        <v>51</v>
      </c>
      <c r="R76" s="24">
        <f t="shared" si="35"/>
        <v>1375386.17</v>
      </c>
      <c r="S76" s="25">
        <f t="shared" si="35"/>
        <v>0</v>
      </c>
      <c r="T76" s="24">
        <f t="shared" si="35"/>
        <v>0</v>
      </c>
      <c r="U76" s="25">
        <f t="shared" si="35"/>
        <v>0</v>
      </c>
      <c r="V76" s="24">
        <f t="shared" si="35"/>
        <v>0</v>
      </c>
      <c r="W76" s="25">
        <f t="shared" si="35"/>
        <v>0</v>
      </c>
      <c r="X76" s="24">
        <f t="shared" si="32"/>
        <v>0</v>
      </c>
      <c r="Y76" s="24">
        <f t="shared" si="38"/>
        <v>3063592.69</v>
      </c>
      <c r="Z76" s="24">
        <f t="shared" si="39"/>
        <v>1182355.79</v>
      </c>
      <c r="AA76" s="25">
        <v>1610</v>
      </c>
      <c r="AB76" s="24">
        <v>430066.26</v>
      </c>
      <c r="AC76" s="25">
        <v>61</v>
      </c>
      <c r="AD76" s="24">
        <v>39060.959999999999</v>
      </c>
      <c r="AE76" s="25">
        <v>330</v>
      </c>
      <c r="AF76" s="24">
        <v>713228.57</v>
      </c>
      <c r="AG76" s="25">
        <f>102-6</f>
        <v>96</v>
      </c>
      <c r="AH76" s="24">
        <f>1603621.05-100000</f>
        <v>1503621.05</v>
      </c>
      <c r="AI76" s="25">
        <f>16-2</f>
        <v>14</v>
      </c>
      <c r="AJ76" s="26">
        <f>427615.85-50000</f>
        <v>377615.85</v>
      </c>
      <c r="AK76" s="25">
        <v>0</v>
      </c>
      <c r="AL76" s="24">
        <v>0</v>
      </c>
      <c r="AM76" s="25">
        <v>0</v>
      </c>
      <c r="AN76" s="26">
        <v>0</v>
      </c>
      <c r="AO76" s="25">
        <v>0</v>
      </c>
      <c r="AP76" s="24">
        <v>0</v>
      </c>
      <c r="AQ76" s="24">
        <f t="shared" si="40"/>
        <v>2410319.14</v>
      </c>
      <c r="AR76" s="24">
        <f t="shared" si="41"/>
        <v>1056161.21</v>
      </c>
      <c r="AS76" s="25">
        <v>1073</v>
      </c>
      <c r="AT76" s="24">
        <v>423352.09</v>
      </c>
      <c r="AU76" s="25">
        <v>41</v>
      </c>
      <c r="AV76" s="24">
        <v>26040.639999999999</v>
      </c>
      <c r="AW76" s="25">
        <v>220</v>
      </c>
      <c r="AX76" s="24">
        <v>606768.48</v>
      </c>
      <c r="AY76" s="25">
        <v>68</v>
      </c>
      <c r="AZ76" s="24">
        <v>1069080.7</v>
      </c>
      <c r="BA76" s="25">
        <v>11</v>
      </c>
      <c r="BB76" s="26">
        <v>285077.23</v>
      </c>
      <c r="BC76" s="25">
        <v>0</v>
      </c>
      <c r="BD76" s="24">
        <v>0</v>
      </c>
      <c r="BE76" s="25">
        <v>0</v>
      </c>
      <c r="BF76" s="26">
        <v>0</v>
      </c>
      <c r="BG76" s="25">
        <v>0</v>
      </c>
      <c r="BH76" s="24">
        <v>0</v>
      </c>
      <c r="BI76" s="24">
        <f t="shared" si="42"/>
        <v>2410319.14</v>
      </c>
      <c r="BJ76" s="24">
        <f t="shared" si="43"/>
        <v>1056161.21</v>
      </c>
      <c r="BK76" s="25">
        <v>1073</v>
      </c>
      <c r="BL76" s="24">
        <v>423352.09</v>
      </c>
      <c r="BM76" s="25">
        <v>41</v>
      </c>
      <c r="BN76" s="24">
        <v>26040.639999999999</v>
      </c>
      <c r="BO76" s="25">
        <v>220</v>
      </c>
      <c r="BP76" s="24">
        <v>606768.48</v>
      </c>
      <c r="BQ76" s="25">
        <v>68</v>
      </c>
      <c r="BR76" s="24">
        <v>1069080.7</v>
      </c>
      <c r="BS76" s="25">
        <v>11</v>
      </c>
      <c r="BT76" s="26">
        <v>285077.23</v>
      </c>
      <c r="BU76" s="25">
        <v>0</v>
      </c>
      <c r="BV76" s="24">
        <v>0</v>
      </c>
      <c r="BW76" s="25">
        <v>0</v>
      </c>
      <c r="BX76" s="26">
        <v>0</v>
      </c>
      <c r="BY76" s="25">
        <v>0</v>
      </c>
      <c r="BZ76" s="24">
        <v>0</v>
      </c>
      <c r="CA76" s="24">
        <f t="shared" si="44"/>
        <v>3213592.68</v>
      </c>
      <c r="CB76" s="24">
        <f t="shared" si="45"/>
        <v>1182355.78</v>
      </c>
      <c r="CC76" s="25">
        <v>1609</v>
      </c>
      <c r="CD76" s="24">
        <v>430066.25</v>
      </c>
      <c r="CE76" s="25">
        <v>61</v>
      </c>
      <c r="CF76" s="24">
        <v>39060.949999999997</v>
      </c>
      <c r="CG76" s="25">
        <v>331</v>
      </c>
      <c r="CH76" s="24">
        <v>713228.58</v>
      </c>
      <c r="CI76" s="25">
        <v>103</v>
      </c>
      <c r="CJ76" s="24">
        <v>1603621.04</v>
      </c>
      <c r="CK76" s="25">
        <v>15</v>
      </c>
      <c r="CL76" s="26">
        <v>427615.86</v>
      </c>
      <c r="CM76" s="25">
        <v>0</v>
      </c>
      <c r="CN76" s="24">
        <v>0</v>
      </c>
      <c r="CO76" s="25">
        <v>0</v>
      </c>
      <c r="CP76" s="26">
        <v>0</v>
      </c>
      <c r="CQ76" s="25">
        <v>0</v>
      </c>
      <c r="CR76" s="24">
        <v>0</v>
      </c>
    </row>
    <row r="77" spans="1:96" x14ac:dyDescent="0.25">
      <c r="A77" s="6" t="s">
        <v>239</v>
      </c>
      <c r="B77" s="8" t="s">
        <v>104</v>
      </c>
      <c r="C77" s="28">
        <v>330406</v>
      </c>
      <c r="D77" s="29" t="s">
        <v>139</v>
      </c>
      <c r="E77" s="29" t="s">
        <v>129</v>
      </c>
      <c r="F77" s="31" t="s">
        <v>140</v>
      </c>
      <c r="G77" s="24">
        <f t="shared" si="36"/>
        <v>1616665.22</v>
      </c>
      <c r="H77" s="24">
        <f t="shared" si="37"/>
        <v>1436265.28</v>
      </c>
      <c r="I77" s="25">
        <f t="shared" si="35"/>
        <v>2517</v>
      </c>
      <c r="J77" s="24">
        <f t="shared" si="35"/>
        <v>677569.06</v>
      </c>
      <c r="K77" s="25">
        <f t="shared" si="35"/>
        <v>5</v>
      </c>
      <c r="L77" s="24">
        <f t="shared" si="35"/>
        <v>2850.11</v>
      </c>
      <c r="M77" s="25">
        <f t="shared" si="35"/>
        <v>702</v>
      </c>
      <c r="N77" s="24">
        <f t="shared" si="35"/>
        <v>755846.11</v>
      </c>
      <c r="O77" s="25">
        <f t="shared" si="35"/>
        <v>18</v>
      </c>
      <c r="P77" s="24">
        <f t="shared" si="35"/>
        <v>180399.94</v>
      </c>
      <c r="Q77" s="25">
        <f t="shared" si="35"/>
        <v>0</v>
      </c>
      <c r="R77" s="24">
        <f t="shared" si="35"/>
        <v>0</v>
      </c>
      <c r="S77" s="25">
        <f t="shared" si="35"/>
        <v>0</v>
      </c>
      <c r="T77" s="24">
        <f t="shared" si="35"/>
        <v>0</v>
      </c>
      <c r="U77" s="25">
        <f t="shared" si="35"/>
        <v>0</v>
      </c>
      <c r="V77" s="24">
        <f t="shared" si="35"/>
        <v>0</v>
      </c>
      <c r="W77" s="25">
        <f t="shared" si="35"/>
        <v>0</v>
      </c>
      <c r="X77" s="24">
        <f t="shared" si="32"/>
        <v>0</v>
      </c>
      <c r="Y77" s="24">
        <f t="shared" si="38"/>
        <v>484999.56</v>
      </c>
      <c r="Z77" s="24">
        <f t="shared" si="39"/>
        <v>430879.58</v>
      </c>
      <c r="AA77" s="25">
        <v>755</v>
      </c>
      <c r="AB77" s="24">
        <v>203270.72</v>
      </c>
      <c r="AC77" s="25">
        <v>2</v>
      </c>
      <c r="AD77" s="24">
        <v>855.03</v>
      </c>
      <c r="AE77" s="25">
        <v>211</v>
      </c>
      <c r="AF77" s="24">
        <v>226753.83</v>
      </c>
      <c r="AG77" s="25">
        <v>5</v>
      </c>
      <c r="AH77" s="24">
        <v>54119.98</v>
      </c>
      <c r="AI77" s="25">
        <v>0</v>
      </c>
      <c r="AJ77" s="26">
        <v>0</v>
      </c>
      <c r="AK77" s="25">
        <v>0</v>
      </c>
      <c r="AL77" s="24">
        <v>0</v>
      </c>
      <c r="AM77" s="25">
        <v>0</v>
      </c>
      <c r="AN77" s="26">
        <v>0</v>
      </c>
      <c r="AO77" s="25">
        <v>0</v>
      </c>
      <c r="AP77" s="24">
        <v>0</v>
      </c>
      <c r="AQ77" s="24">
        <f t="shared" si="40"/>
        <v>323333.03999999998</v>
      </c>
      <c r="AR77" s="24">
        <f t="shared" si="41"/>
        <v>287253.05</v>
      </c>
      <c r="AS77" s="25">
        <v>503</v>
      </c>
      <c r="AT77" s="24">
        <v>135513.81</v>
      </c>
      <c r="AU77" s="25">
        <v>1</v>
      </c>
      <c r="AV77" s="24">
        <v>570.02</v>
      </c>
      <c r="AW77" s="25">
        <v>140</v>
      </c>
      <c r="AX77" s="24">
        <v>151169.22</v>
      </c>
      <c r="AY77" s="25">
        <v>4</v>
      </c>
      <c r="AZ77" s="24">
        <v>36079.99</v>
      </c>
      <c r="BA77" s="25">
        <v>0</v>
      </c>
      <c r="BB77" s="26">
        <v>0</v>
      </c>
      <c r="BC77" s="25">
        <v>0</v>
      </c>
      <c r="BD77" s="24">
        <v>0</v>
      </c>
      <c r="BE77" s="25">
        <v>0</v>
      </c>
      <c r="BF77" s="26">
        <v>0</v>
      </c>
      <c r="BG77" s="25">
        <v>0</v>
      </c>
      <c r="BH77" s="24">
        <v>0</v>
      </c>
      <c r="BI77" s="24">
        <f t="shared" si="42"/>
        <v>323333.03999999998</v>
      </c>
      <c r="BJ77" s="24">
        <f t="shared" si="43"/>
        <v>287253.05</v>
      </c>
      <c r="BK77" s="25">
        <v>503</v>
      </c>
      <c r="BL77" s="24">
        <v>135513.81</v>
      </c>
      <c r="BM77" s="25">
        <v>1</v>
      </c>
      <c r="BN77" s="24">
        <v>570.02</v>
      </c>
      <c r="BO77" s="25">
        <v>140</v>
      </c>
      <c r="BP77" s="24">
        <v>151169.22</v>
      </c>
      <c r="BQ77" s="25">
        <v>4</v>
      </c>
      <c r="BR77" s="24">
        <v>36079.99</v>
      </c>
      <c r="BS77" s="25">
        <v>0</v>
      </c>
      <c r="BT77" s="26">
        <v>0</v>
      </c>
      <c r="BU77" s="25">
        <v>0</v>
      </c>
      <c r="BV77" s="24">
        <v>0</v>
      </c>
      <c r="BW77" s="25">
        <v>0</v>
      </c>
      <c r="BX77" s="26">
        <v>0</v>
      </c>
      <c r="BY77" s="25">
        <v>0</v>
      </c>
      <c r="BZ77" s="24">
        <v>0</v>
      </c>
      <c r="CA77" s="24">
        <f t="shared" si="44"/>
        <v>484999.58</v>
      </c>
      <c r="CB77" s="24">
        <f t="shared" si="45"/>
        <v>430879.6</v>
      </c>
      <c r="CC77" s="25">
        <v>756</v>
      </c>
      <c r="CD77" s="24">
        <v>203270.72</v>
      </c>
      <c r="CE77" s="25">
        <v>1</v>
      </c>
      <c r="CF77" s="24">
        <v>855.04</v>
      </c>
      <c r="CG77" s="25">
        <v>211</v>
      </c>
      <c r="CH77" s="24">
        <v>226753.84</v>
      </c>
      <c r="CI77" s="25">
        <v>5</v>
      </c>
      <c r="CJ77" s="24">
        <v>54119.98</v>
      </c>
      <c r="CK77" s="25">
        <v>0</v>
      </c>
      <c r="CL77" s="26">
        <v>0</v>
      </c>
      <c r="CM77" s="25">
        <v>0</v>
      </c>
      <c r="CN77" s="24">
        <v>0</v>
      </c>
      <c r="CO77" s="25">
        <v>0</v>
      </c>
      <c r="CP77" s="26">
        <v>0</v>
      </c>
      <c r="CQ77" s="25">
        <v>0</v>
      </c>
      <c r="CR77" s="24">
        <v>0</v>
      </c>
    </row>
    <row r="78" spans="1:96" x14ac:dyDescent="0.25">
      <c r="A78" s="6"/>
      <c r="B78" s="13" t="s">
        <v>39</v>
      </c>
      <c r="C78" s="28"/>
      <c r="D78" s="29"/>
      <c r="E78" s="29" t="s">
        <v>123</v>
      </c>
      <c r="F78" s="31"/>
      <c r="G78" s="24">
        <f t="shared" si="36"/>
        <v>0</v>
      </c>
      <c r="H78" s="24">
        <f t="shared" si="37"/>
        <v>0</v>
      </c>
      <c r="I78" s="25">
        <f t="shared" si="35"/>
        <v>0</v>
      </c>
      <c r="J78" s="24">
        <f t="shared" si="35"/>
        <v>0</v>
      </c>
      <c r="K78" s="25">
        <f t="shared" si="35"/>
        <v>0</v>
      </c>
      <c r="L78" s="24">
        <f t="shared" si="35"/>
        <v>0</v>
      </c>
      <c r="M78" s="25">
        <f t="shared" si="35"/>
        <v>0</v>
      </c>
      <c r="N78" s="24">
        <f t="shared" si="35"/>
        <v>0</v>
      </c>
      <c r="O78" s="25">
        <f t="shared" si="35"/>
        <v>0</v>
      </c>
      <c r="P78" s="24">
        <f t="shared" si="35"/>
        <v>0</v>
      </c>
      <c r="Q78" s="25">
        <f t="shared" si="35"/>
        <v>0</v>
      </c>
      <c r="R78" s="24">
        <f t="shared" si="35"/>
        <v>0</v>
      </c>
      <c r="S78" s="25">
        <f t="shared" si="35"/>
        <v>0</v>
      </c>
      <c r="T78" s="24">
        <f t="shared" si="35"/>
        <v>0</v>
      </c>
      <c r="U78" s="25">
        <f t="shared" si="35"/>
        <v>0</v>
      </c>
      <c r="V78" s="24">
        <f t="shared" si="35"/>
        <v>0</v>
      </c>
      <c r="W78" s="25">
        <f t="shared" si="35"/>
        <v>0</v>
      </c>
      <c r="X78" s="24">
        <f t="shared" si="32"/>
        <v>0</v>
      </c>
      <c r="Y78" s="24">
        <f t="shared" si="38"/>
        <v>0</v>
      </c>
      <c r="Z78" s="24">
        <f t="shared" si="39"/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6">
        <v>0</v>
      </c>
      <c r="AK78" s="25">
        <v>0</v>
      </c>
      <c r="AL78" s="24">
        <v>0</v>
      </c>
      <c r="AM78" s="25">
        <v>0</v>
      </c>
      <c r="AN78" s="26">
        <v>0</v>
      </c>
      <c r="AO78" s="25">
        <v>0</v>
      </c>
      <c r="AP78" s="24">
        <v>0</v>
      </c>
      <c r="AQ78" s="24">
        <f t="shared" si="40"/>
        <v>0</v>
      </c>
      <c r="AR78" s="24">
        <f t="shared" si="41"/>
        <v>0</v>
      </c>
      <c r="AS78" s="25">
        <v>0</v>
      </c>
      <c r="AT78" s="24">
        <v>0</v>
      </c>
      <c r="AU78" s="25">
        <v>0</v>
      </c>
      <c r="AV78" s="24">
        <v>0</v>
      </c>
      <c r="AW78" s="25">
        <v>0</v>
      </c>
      <c r="AX78" s="24">
        <v>0</v>
      </c>
      <c r="AY78" s="25">
        <v>0</v>
      </c>
      <c r="AZ78" s="24">
        <v>0</v>
      </c>
      <c r="BA78" s="25">
        <v>0</v>
      </c>
      <c r="BB78" s="26">
        <v>0</v>
      </c>
      <c r="BC78" s="25">
        <v>0</v>
      </c>
      <c r="BD78" s="24">
        <v>0</v>
      </c>
      <c r="BE78" s="25">
        <v>0</v>
      </c>
      <c r="BF78" s="26">
        <v>0</v>
      </c>
      <c r="BG78" s="25">
        <v>0</v>
      </c>
      <c r="BH78" s="24">
        <v>0</v>
      </c>
      <c r="BI78" s="24">
        <f t="shared" si="42"/>
        <v>0</v>
      </c>
      <c r="BJ78" s="24">
        <f t="shared" si="43"/>
        <v>0</v>
      </c>
      <c r="BK78" s="25">
        <v>0</v>
      </c>
      <c r="BL78" s="24">
        <v>0</v>
      </c>
      <c r="BM78" s="25">
        <v>0</v>
      </c>
      <c r="BN78" s="24">
        <v>0</v>
      </c>
      <c r="BO78" s="25">
        <v>0</v>
      </c>
      <c r="BP78" s="24">
        <v>0</v>
      </c>
      <c r="BQ78" s="25">
        <v>0</v>
      </c>
      <c r="BR78" s="24">
        <v>0</v>
      </c>
      <c r="BS78" s="25">
        <v>0</v>
      </c>
      <c r="BT78" s="26">
        <v>0</v>
      </c>
      <c r="BU78" s="25">
        <v>0</v>
      </c>
      <c r="BV78" s="24">
        <v>0</v>
      </c>
      <c r="BW78" s="25">
        <v>0</v>
      </c>
      <c r="BX78" s="26">
        <v>0</v>
      </c>
      <c r="BY78" s="25">
        <v>0</v>
      </c>
      <c r="BZ78" s="24">
        <v>0</v>
      </c>
      <c r="CA78" s="24">
        <f t="shared" si="44"/>
        <v>0</v>
      </c>
      <c r="CB78" s="24">
        <f t="shared" si="45"/>
        <v>0</v>
      </c>
      <c r="CC78" s="25">
        <v>0</v>
      </c>
      <c r="CD78" s="24">
        <v>0</v>
      </c>
      <c r="CE78" s="25">
        <v>0</v>
      </c>
      <c r="CF78" s="24">
        <v>0</v>
      </c>
      <c r="CG78" s="25">
        <v>0</v>
      </c>
      <c r="CH78" s="24">
        <v>0</v>
      </c>
      <c r="CI78" s="25">
        <v>0</v>
      </c>
      <c r="CJ78" s="24">
        <v>0</v>
      </c>
      <c r="CK78" s="25">
        <v>0</v>
      </c>
      <c r="CL78" s="26">
        <v>0</v>
      </c>
      <c r="CM78" s="25">
        <v>0</v>
      </c>
      <c r="CN78" s="24">
        <v>0</v>
      </c>
      <c r="CO78" s="25">
        <v>0</v>
      </c>
      <c r="CP78" s="26">
        <v>0</v>
      </c>
      <c r="CQ78" s="25">
        <v>0</v>
      </c>
      <c r="CR78" s="24">
        <v>0</v>
      </c>
    </row>
    <row r="79" spans="1:96" x14ac:dyDescent="0.25">
      <c r="A79" s="6" t="s">
        <v>240</v>
      </c>
      <c r="B79" s="8" t="s">
        <v>40</v>
      </c>
      <c r="C79" s="28">
        <v>330038</v>
      </c>
      <c r="D79" s="29" t="s">
        <v>126</v>
      </c>
      <c r="E79" s="29" t="s">
        <v>123</v>
      </c>
      <c r="F79" s="31" t="s">
        <v>127</v>
      </c>
      <c r="G79" s="24">
        <f>H79+P79+R79+X79</f>
        <v>123252744.47</v>
      </c>
      <c r="H79" s="24">
        <f>J79+L79+N79</f>
        <v>69319603.120000005</v>
      </c>
      <c r="I79" s="25">
        <f t="shared" ref="I79:X79" si="46">AA79+AS79+BK79+CC79</f>
        <v>40039</v>
      </c>
      <c r="J79" s="24">
        <f t="shared" si="46"/>
        <v>36629457.390000001</v>
      </c>
      <c r="K79" s="25">
        <f t="shared" si="46"/>
        <v>7583</v>
      </c>
      <c r="L79" s="24">
        <f t="shared" si="46"/>
        <v>4588543.8</v>
      </c>
      <c r="M79" s="25">
        <f t="shared" si="46"/>
        <v>18569</v>
      </c>
      <c r="N79" s="24">
        <f t="shared" si="46"/>
        <v>28101601.93</v>
      </c>
      <c r="O79" s="25">
        <f t="shared" si="46"/>
        <v>688</v>
      </c>
      <c r="P79" s="24">
        <f t="shared" si="46"/>
        <v>6507964.3200000003</v>
      </c>
      <c r="Q79" s="25">
        <f t="shared" si="46"/>
        <v>1907</v>
      </c>
      <c r="R79" s="24">
        <f t="shared" si="46"/>
        <v>33395957.350000001</v>
      </c>
      <c r="S79" s="25">
        <f t="shared" si="46"/>
        <v>0</v>
      </c>
      <c r="T79" s="24">
        <f t="shared" si="46"/>
        <v>0</v>
      </c>
      <c r="U79" s="25">
        <f t="shared" si="46"/>
        <v>0</v>
      </c>
      <c r="V79" s="24">
        <f t="shared" si="46"/>
        <v>0</v>
      </c>
      <c r="W79" s="25">
        <f t="shared" si="46"/>
        <v>5515</v>
      </c>
      <c r="X79" s="24">
        <f t="shared" si="46"/>
        <v>14029219.68</v>
      </c>
      <c r="Y79" s="24">
        <f>Z79+AH79+AJ79+AP79</f>
        <v>51671373.469999999</v>
      </c>
      <c r="Z79" s="24">
        <f>AB79+AD79+AF79</f>
        <v>17961973.23</v>
      </c>
      <c r="AA79" s="25">
        <v>12012</v>
      </c>
      <c r="AB79" s="24">
        <v>9253319.1799999997</v>
      </c>
      <c r="AC79" s="25">
        <v>2275</v>
      </c>
      <c r="AD79" s="24">
        <v>1376563.14</v>
      </c>
      <c r="AE79" s="25">
        <v>5571</v>
      </c>
      <c r="AF79" s="24">
        <v>7332090.9100000001</v>
      </c>
      <c r="AG79" s="25">
        <v>206</v>
      </c>
      <c r="AH79" s="24">
        <v>1952389.3</v>
      </c>
      <c r="AI79" s="25">
        <f>581+582</f>
        <v>1163</v>
      </c>
      <c r="AJ79" s="26">
        <f>10618787.21+10618787.2+7000000</f>
        <v>28237574.41</v>
      </c>
      <c r="AK79" s="25">
        <v>0</v>
      </c>
      <c r="AL79" s="24">
        <v>0</v>
      </c>
      <c r="AM79" s="25">
        <v>0</v>
      </c>
      <c r="AN79" s="26">
        <v>0</v>
      </c>
      <c r="AO79" s="25">
        <v>1378</v>
      </c>
      <c r="AP79" s="24">
        <v>3519436.53</v>
      </c>
      <c r="AQ79" s="24">
        <f>AR79+AZ79+BB79+BH79</f>
        <v>26598049.18</v>
      </c>
      <c r="AR79" s="24">
        <f>AT79+AV79+AX79</f>
        <v>16697828.32</v>
      </c>
      <c r="AS79" s="25">
        <v>8008</v>
      </c>
      <c r="AT79" s="24">
        <v>9061409.5099999998</v>
      </c>
      <c r="AU79" s="25">
        <v>1517</v>
      </c>
      <c r="AV79" s="24">
        <v>917708.76</v>
      </c>
      <c r="AW79" s="25">
        <v>3714</v>
      </c>
      <c r="AX79" s="24">
        <v>6718710.0499999998</v>
      </c>
      <c r="AY79" s="25">
        <v>138</v>
      </c>
      <c r="AZ79" s="24">
        <v>1301592.8600000001</v>
      </c>
      <c r="BA79" s="25">
        <f>387-30</f>
        <v>357</v>
      </c>
      <c r="BB79" s="26">
        <f>7079191.47-2000000</f>
        <v>5079191.47</v>
      </c>
      <c r="BC79" s="25">
        <v>0</v>
      </c>
      <c r="BD79" s="24">
        <v>0</v>
      </c>
      <c r="BE79" s="25">
        <v>0</v>
      </c>
      <c r="BF79" s="26">
        <v>0</v>
      </c>
      <c r="BG79" s="25">
        <v>1379</v>
      </c>
      <c r="BH79" s="24">
        <v>3519436.53</v>
      </c>
      <c r="BI79" s="24">
        <f>BJ79+BR79+BT79+BZ79</f>
        <v>21598049.18</v>
      </c>
      <c r="BJ79" s="24">
        <f>BL79+BN79+BP79</f>
        <v>16697828.32</v>
      </c>
      <c r="BK79" s="25">
        <v>8008</v>
      </c>
      <c r="BL79" s="24">
        <v>9061409.5099999998</v>
      </c>
      <c r="BM79" s="25">
        <v>1517</v>
      </c>
      <c r="BN79" s="24">
        <v>917708.76</v>
      </c>
      <c r="BO79" s="25">
        <v>3714</v>
      </c>
      <c r="BP79" s="24">
        <v>6718710.0499999998</v>
      </c>
      <c r="BQ79" s="25">
        <v>138</v>
      </c>
      <c r="BR79" s="24">
        <v>1301592.8600000001</v>
      </c>
      <c r="BS79" s="25">
        <v>387</v>
      </c>
      <c r="BT79" s="26">
        <f>7079191.47-7000000</f>
        <v>79191.47</v>
      </c>
      <c r="BU79" s="25">
        <v>0</v>
      </c>
      <c r="BV79" s="24">
        <v>0</v>
      </c>
      <c r="BW79" s="25">
        <v>0</v>
      </c>
      <c r="BX79" s="26">
        <v>0</v>
      </c>
      <c r="BY79" s="25">
        <v>1379</v>
      </c>
      <c r="BZ79" s="24">
        <v>3519436.53</v>
      </c>
      <c r="CA79" s="24">
        <f>CB79+CJ79+CL79+CR79</f>
        <v>23385272.640000001</v>
      </c>
      <c r="CB79" s="24">
        <f>CD79+CF79+CH79</f>
        <v>17961973.25</v>
      </c>
      <c r="CC79" s="25">
        <v>12011</v>
      </c>
      <c r="CD79" s="24">
        <v>9253319.1899999995</v>
      </c>
      <c r="CE79" s="25">
        <v>2274</v>
      </c>
      <c r="CF79" s="24">
        <v>1376563.14</v>
      </c>
      <c r="CG79" s="25">
        <v>5570</v>
      </c>
      <c r="CH79" s="24">
        <v>7332090.9199999999</v>
      </c>
      <c r="CI79" s="25">
        <v>206</v>
      </c>
      <c r="CJ79" s="24">
        <v>1952389.3</v>
      </c>
      <c r="CK79" s="25">
        <f>582-582</f>
        <v>0</v>
      </c>
      <c r="CL79" s="26">
        <f>10618787.2-10618787.2</f>
        <v>0</v>
      </c>
      <c r="CM79" s="25">
        <v>0</v>
      </c>
      <c r="CN79" s="24">
        <v>0</v>
      </c>
      <c r="CO79" s="25">
        <v>0</v>
      </c>
      <c r="CP79" s="26">
        <v>0</v>
      </c>
      <c r="CQ79" s="25">
        <v>1379</v>
      </c>
      <c r="CR79" s="24">
        <v>3470910.09</v>
      </c>
    </row>
    <row r="80" spans="1:96" x14ac:dyDescent="0.25">
      <c r="A80" s="14"/>
      <c r="B80" s="13" t="s">
        <v>41</v>
      </c>
      <c r="C80" s="28"/>
      <c r="D80" s="29"/>
      <c r="E80" s="29"/>
      <c r="F80" s="31"/>
      <c r="G80" s="24">
        <f t="shared" si="36"/>
        <v>0</v>
      </c>
      <c r="H80" s="24">
        <f t="shared" si="37"/>
        <v>0</v>
      </c>
      <c r="I80" s="25">
        <f t="shared" si="35"/>
        <v>0</v>
      </c>
      <c r="J80" s="24">
        <f t="shared" si="35"/>
        <v>0</v>
      </c>
      <c r="K80" s="25">
        <f t="shared" si="35"/>
        <v>0</v>
      </c>
      <c r="L80" s="24">
        <f t="shared" si="35"/>
        <v>0</v>
      </c>
      <c r="M80" s="25">
        <f t="shared" si="35"/>
        <v>0</v>
      </c>
      <c r="N80" s="24">
        <f t="shared" si="35"/>
        <v>0</v>
      </c>
      <c r="O80" s="25">
        <f t="shared" si="35"/>
        <v>0</v>
      </c>
      <c r="P80" s="24">
        <f t="shared" si="35"/>
        <v>0</v>
      </c>
      <c r="Q80" s="25">
        <f t="shared" si="35"/>
        <v>0</v>
      </c>
      <c r="R80" s="24">
        <f t="shared" si="35"/>
        <v>0</v>
      </c>
      <c r="S80" s="25">
        <f t="shared" si="35"/>
        <v>0</v>
      </c>
      <c r="T80" s="24">
        <f t="shared" si="35"/>
        <v>0</v>
      </c>
      <c r="U80" s="25">
        <f t="shared" si="35"/>
        <v>0</v>
      </c>
      <c r="V80" s="24">
        <f t="shared" si="35"/>
        <v>0</v>
      </c>
      <c r="W80" s="25">
        <f t="shared" si="35"/>
        <v>0</v>
      </c>
      <c r="X80" s="24">
        <f t="shared" si="32"/>
        <v>0</v>
      </c>
      <c r="Y80" s="24">
        <f t="shared" si="38"/>
        <v>0</v>
      </c>
      <c r="Z80" s="24">
        <f t="shared" si="39"/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6">
        <v>0</v>
      </c>
      <c r="AK80" s="25">
        <v>0</v>
      </c>
      <c r="AL80" s="24">
        <v>0</v>
      </c>
      <c r="AM80" s="25">
        <v>0</v>
      </c>
      <c r="AN80" s="26">
        <v>0</v>
      </c>
      <c r="AO80" s="25">
        <v>0</v>
      </c>
      <c r="AP80" s="24">
        <v>0</v>
      </c>
      <c r="AQ80" s="24">
        <f t="shared" si="40"/>
        <v>0</v>
      </c>
      <c r="AR80" s="24">
        <f t="shared" si="41"/>
        <v>0</v>
      </c>
      <c r="AS80" s="25">
        <v>0</v>
      </c>
      <c r="AT80" s="24">
        <v>0</v>
      </c>
      <c r="AU80" s="25">
        <v>0</v>
      </c>
      <c r="AV80" s="24">
        <v>0</v>
      </c>
      <c r="AW80" s="25">
        <v>0</v>
      </c>
      <c r="AX80" s="24">
        <v>0</v>
      </c>
      <c r="AY80" s="25">
        <v>0</v>
      </c>
      <c r="AZ80" s="24">
        <v>0</v>
      </c>
      <c r="BA80" s="25">
        <v>0</v>
      </c>
      <c r="BB80" s="26">
        <v>0</v>
      </c>
      <c r="BC80" s="25">
        <v>0</v>
      </c>
      <c r="BD80" s="24">
        <v>0</v>
      </c>
      <c r="BE80" s="25">
        <v>0</v>
      </c>
      <c r="BF80" s="26">
        <v>0</v>
      </c>
      <c r="BG80" s="25">
        <v>0</v>
      </c>
      <c r="BH80" s="24">
        <v>0</v>
      </c>
      <c r="BI80" s="24">
        <f t="shared" si="42"/>
        <v>0</v>
      </c>
      <c r="BJ80" s="24">
        <f t="shared" si="43"/>
        <v>0</v>
      </c>
      <c r="BK80" s="25">
        <v>0</v>
      </c>
      <c r="BL80" s="24">
        <v>0</v>
      </c>
      <c r="BM80" s="25">
        <v>0</v>
      </c>
      <c r="BN80" s="24">
        <v>0</v>
      </c>
      <c r="BO80" s="25">
        <v>0</v>
      </c>
      <c r="BP80" s="24">
        <v>0</v>
      </c>
      <c r="BQ80" s="25">
        <v>0</v>
      </c>
      <c r="BR80" s="24">
        <v>0</v>
      </c>
      <c r="BS80" s="25">
        <v>0</v>
      </c>
      <c r="BT80" s="26">
        <v>0</v>
      </c>
      <c r="BU80" s="25">
        <v>0</v>
      </c>
      <c r="BV80" s="24">
        <v>0</v>
      </c>
      <c r="BW80" s="25">
        <v>0</v>
      </c>
      <c r="BX80" s="26">
        <v>0</v>
      </c>
      <c r="BY80" s="25">
        <v>0</v>
      </c>
      <c r="BZ80" s="24">
        <v>0</v>
      </c>
      <c r="CA80" s="24">
        <f t="shared" si="44"/>
        <v>0</v>
      </c>
      <c r="CB80" s="24">
        <f t="shared" si="45"/>
        <v>0</v>
      </c>
      <c r="CC80" s="25">
        <v>0</v>
      </c>
      <c r="CD80" s="24">
        <v>0</v>
      </c>
      <c r="CE80" s="25">
        <v>0</v>
      </c>
      <c r="CF80" s="24">
        <v>0</v>
      </c>
      <c r="CG80" s="25">
        <v>0</v>
      </c>
      <c r="CH80" s="24">
        <v>0</v>
      </c>
      <c r="CI80" s="25">
        <v>0</v>
      </c>
      <c r="CJ80" s="24">
        <v>0</v>
      </c>
      <c r="CK80" s="25">
        <v>0</v>
      </c>
      <c r="CL80" s="26">
        <v>0</v>
      </c>
      <c r="CM80" s="25">
        <v>0</v>
      </c>
      <c r="CN80" s="24">
        <v>0</v>
      </c>
      <c r="CO80" s="25">
        <v>0</v>
      </c>
      <c r="CP80" s="26">
        <v>0</v>
      </c>
      <c r="CQ80" s="25">
        <v>0</v>
      </c>
      <c r="CR80" s="24">
        <v>0</v>
      </c>
    </row>
    <row r="81" spans="1:96" x14ac:dyDescent="0.25">
      <c r="A81" s="6" t="s">
        <v>241</v>
      </c>
      <c r="B81" s="8" t="s">
        <v>42</v>
      </c>
      <c r="C81" s="28">
        <v>330040</v>
      </c>
      <c r="D81" s="29" t="s">
        <v>132</v>
      </c>
      <c r="E81" s="29" t="s">
        <v>123</v>
      </c>
      <c r="F81" s="31" t="s">
        <v>133</v>
      </c>
      <c r="G81" s="24">
        <f t="shared" si="36"/>
        <v>164662422.90000001</v>
      </c>
      <c r="H81" s="24">
        <f t="shared" si="37"/>
        <v>85229676.569999993</v>
      </c>
      <c r="I81" s="25">
        <f t="shared" si="35"/>
        <v>89577</v>
      </c>
      <c r="J81" s="24">
        <f t="shared" si="35"/>
        <v>38403736.789999999</v>
      </c>
      <c r="K81" s="25">
        <f t="shared" si="35"/>
        <v>11414</v>
      </c>
      <c r="L81" s="24">
        <f t="shared" si="35"/>
        <v>7246202.7800000003</v>
      </c>
      <c r="M81" s="25">
        <f t="shared" si="35"/>
        <v>52158</v>
      </c>
      <c r="N81" s="24">
        <f t="shared" si="35"/>
        <v>39579737</v>
      </c>
      <c r="O81" s="25">
        <f t="shared" si="35"/>
        <v>1450</v>
      </c>
      <c r="P81" s="24">
        <f t="shared" si="35"/>
        <v>20423179.23</v>
      </c>
      <c r="Q81" s="25">
        <f t="shared" si="35"/>
        <v>2383</v>
      </c>
      <c r="R81" s="24">
        <f t="shared" si="35"/>
        <v>45892296.299999997</v>
      </c>
      <c r="S81" s="25">
        <f t="shared" si="35"/>
        <v>0</v>
      </c>
      <c r="T81" s="24">
        <f t="shared" si="35"/>
        <v>0</v>
      </c>
      <c r="U81" s="25">
        <f t="shared" si="35"/>
        <v>0</v>
      </c>
      <c r="V81" s="24">
        <f t="shared" si="35"/>
        <v>0</v>
      </c>
      <c r="W81" s="25">
        <f t="shared" si="35"/>
        <v>9466</v>
      </c>
      <c r="X81" s="24">
        <f t="shared" si="32"/>
        <v>13117270.800000001</v>
      </c>
      <c r="Y81" s="24">
        <f t="shared" si="38"/>
        <v>47952040.75</v>
      </c>
      <c r="Z81" s="24">
        <f t="shared" si="39"/>
        <v>22856080.390000001</v>
      </c>
      <c r="AA81" s="25">
        <v>26873</v>
      </c>
      <c r="AB81" s="24">
        <v>9914277.1699999999</v>
      </c>
      <c r="AC81" s="25">
        <v>3424</v>
      </c>
      <c r="AD81" s="24">
        <v>2173860.83</v>
      </c>
      <c r="AE81" s="25">
        <v>15647</v>
      </c>
      <c r="AF81" s="24">
        <v>10767942.390000001</v>
      </c>
      <c r="AG81" s="25">
        <v>510</v>
      </c>
      <c r="AH81" s="24">
        <v>7176953.7699999996</v>
      </c>
      <c r="AI81" s="25">
        <v>760</v>
      </c>
      <c r="AJ81" s="26">
        <v>14639688.890000001</v>
      </c>
      <c r="AK81" s="25">
        <v>0</v>
      </c>
      <c r="AL81" s="24">
        <v>0</v>
      </c>
      <c r="AM81" s="25">
        <v>0</v>
      </c>
      <c r="AN81" s="26">
        <v>0</v>
      </c>
      <c r="AO81" s="25">
        <v>2366</v>
      </c>
      <c r="AP81" s="24">
        <v>3279317.7</v>
      </c>
      <c r="AQ81" s="24">
        <f t="shared" si="40"/>
        <v>36599170.700000003</v>
      </c>
      <c r="AR81" s="24">
        <f t="shared" si="41"/>
        <v>20028757.890000001</v>
      </c>
      <c r="AS81" s="25">
        <v>17915</v>
      </c>
      <c r="AT81" s="24">
        <v>9287591.2200000007</v>
      </c>
      <c r="AU81" s="25">
        <v>2283</v>
      </c>
      <c r="AV81" s="24">
        <v>1449240.56</v>
      </c>
      <c r="AW81" s="25">
        <v>10432</v>
      </c>
      <c r="AX81" s="24">
        <v>9291926.1099999994</v>
      </c>
      <c r="AY81" s="25">
        <v>290</v>
      </c>
      <c r="AZ81" s="24">
        <v>4084635.85</v>
      </c>
      <c r="BA81" s="25">
        <v>478</v>
      </c>
      <c r="BB81" s="26">
        <v>9206459.2599999998</v>
      </c>
      <c r="BC81" s="25">
        <v>0</v>
      </c>
      <c r="BD81" s="24">
        <v>0</v>
      </c>
      <c r="BE81" s="25">
        <v>0</v>
      </c>
      <c r="BF81" s="26">
        <v>0</v>
      </c>
      <c r="BG81" s="25">
        <v>2366</v>
      </c>
      <c r="BH81" s="24">
        <v>3279317.7</v>
      </c>
      <c r="BI81" s="24">
        <f t="shared" si="42"/>
        <v>36599170.700000003</v>
      </c>
      <c r="BJ81" s="24">
        <f t="shared" si="43"/>
        <v>20028757.890000001</v>
      </c>
      <c r="BK81" s="25">
        <v>17915</v>
      </c>
      <c r="BL81" s="24">
        <v>9287591.2200000007</v>
      </c>
      <c r="BM81" s="25">
        <v>2283</v>
      </c>
      <c r="BN81" s="24">
        <v>1449240.56</v>
      </c>
      <c r="BO81" s="25">
        <v>10432</v>
      </c>
      <c r="BP81" s="24">
        <v>9291926.1099999994</v>
      </c>
      <c r="BQ81" s="25">
        <v>290</v>
      </c>
      <c r="BR81" s="24">
        <v>4084635.85</v>
      </c>
      <c r="BS81" s="25">
        <v>478</v>
      </c>
      <c r="BT81" s="26">
        <v>9206459.2599999998</v>
      </c>
      <c r="BU81" s="25">
        <v>0</v>
      </c>
      <c r="BV81" s="24">
        <v>0</v>
      </c>
      <c r="BW81" s="25">
        <v>0</v>
      </c>
      <c r="BX81" s="26">
        <v>0</v>
      </c>
      <c r="BY81" s="25">
        <v>2367</v>
      </c>
      <c r="BZ81" s="24">
        <v>3279317.7</v>
      </c>
      <c r="CA81" s="24">
        <f t="shared" si="44"/>
        <v>43512040.75</v>
      </c>
      <c r="CB81" s="24">
        <f t="shared" si="45"/>
        <v>22316080.399999999</v>
      </c>
      <c r="CC81" s="25">
        <v>26874</v>
      </c>
      <c r="CD81" s="24">
        <v>9914277.1799999997</v>
      </c>
      <c r="CE81" s="25">
        <v>3424</v>
      </c>
      <c r="CF81" s="24">
        <v>2173860.83</v>
      </c>
      <c r="CG81" s="25">
        <v>15647</v>
      </c>
      <c r="CH81" s="24">
        <v>10227942.390000001</v>
      </c>
      <c r="CI81" s="25">
        <v>360</v>
      </c>
      <c r="CJ81" s="24">
        <v>5076953.76</v>
      </c>
      <c r="CK81" s="25">
        <v>667</v>
      </c>
      <c r="CL81" s="26">
        <v>12839688.890000001</v>
      </c>
      <c r="CM81" s="25">
        <v>0</v>
      </c>
      <c r="CN81" s="24">
        <v>0</v>
      </c>
      <c r="CO81" s="25">
        <v>0</v>
      </c>
      <c r="CP81" s="26">
        <v>0</v>
      </c>
      <c r="CQ81" s="25">
        <v>2367</v>
      </c>
      <c r="CR81" s="24">
        <v>3279317.7</v>
      </c>
    </row>
    <row r="82" spans="1:96" x14ac:dyDescent="0.25">
      <c r="A82" s="6" t="s">
        <v>242</v>
      </c>
      <c r="B82" s="8" t="s">
        <v>105</v>
      </c>
      <c r="C82" s="28">
        <v>330408</v>
      </c>
      <c r="D82" s="29" t="s">
        <v>132</v>
      </c>
      <c r="E82" s="29" t="s">
        <v>129</v>
      </c>
      <c r="F82" s="31" t="s">
        <v>133</v>
      </c>
      <c r="G82" s="24">
        <f t="shared" si="36"/>
        <v>3229358.65</v>
      </c>
      <c r="H82" s="24">
        <f t="shared" si="37"/>
        <v>2795526.44</v>
      </c>
      <c r="I82" s="25">
        <f t="shared" si="35"/>
        <v>73</v>
      </c>
      <c r="J82" s="24">
        <f t="shared" si="35"/>
        <v>23731.46</v>
      </c>
      <c r="K82" s="25">
        <f t="shared" si="35"/>
        <v>0</v>
      </c>
      <c r="L82" s="24">
        <f t="shared" si="35"/>
        <v>0</v>
      </c>
      <c r="M82" s="25">
        <f t="shared" si="35"/>
        <v>2333</v>
      </c>
      <c r="N82" s="24">
        <f t="shared" si="35"/>
        <v>2771794.98</v>
      </c>
      <c r="O82" s="25">
        <f t="shared" si="35"/>
        <v>55</v>
      </c>
      <c r="P82" s="24">
        <f t="shared" si="35"/>
        <v>433832.21</v>
      </c>
      <c r="Q82" s="25">
        <f t="shared" si="35"/>
        <v>0</v>
      </c>
      <c r="R82" s="24">
        <f t="shared" si="35"/>
        <v>0</v>
      </c>
      <c r="S82" s="25">
        <f t="shared" si="35"/>
        <v>0</v>
      </c>
      <c r="T82" s="24">
        <f t="shared" si="35"/>
        <v>0</v>
      </c>
      <c r="U82" s="25">
        <f t="shared" si="35"/>
        <v>0</v>
      </c>
      <c r="V82" s="24">
        <f t="shared" si="35"/>
        <v>0</v>
      </c>
      <c r="W82" s="25">
        <f t="shared" si="35"/>
        <v>0</v>
      </c>
      <c r="X82" s="24">
        <f t="shared" si="32"/>
        <v>0</v>
      </c>
      <c r="Y82" s="24">
        <f t="shared" si="38"/>
        <v>968807.59</v>
      </c>
      <c r="Z82" s="24">
        <f t="shared" si="39"/>
        <v>838657.93</v>
      </c>
      <c r="AA82" s="25">
        <v>22</v>
      </c>
      <c r="AB82" s="24">
        <v>7119.44</v>
      </c>
      <c r="AC82" s="25">
        <v>0</v>
      </c>
      <c r="AD82" s="24">
        <v>0</v>
      </c>
      <c r="AE82" s="25">
        <v>700</v>
      </c>
      <c r="AF82" s="24">
        <v>831538.49</v>
      </c>
      <c r="AG82" s="25">
        <v>17</v>
      </c>
      <c r="AH82" s="24">
        <v>130149.66</v>
      </c>
      <c r="AI82" s="25">
        <v>0</v>
      </c>
      <c r="AJ82" s="26">
        <v>0</v>
      </c>
      <c r="AK82" s="25">
        <v>0</v>
      </c>
      <c r="AL82" s="24">
        <v>0</v>
      </c>
      <c r="AM82" s="25">
        <v>0</v>
      </c>
      <c r="AN82" s="26">
        <v>0</v>
      </c>
      <c r="AO82" s="25">
        <v>0</v>
      </c>
      <c r="AP82" s="24">
        <v>0</v>
      </c>
      <c r="AQ82" s="24">
        <f t="shared" si="40"/>
        <v>645871.73</v>
      </c>
      <c r="AR82" s="24">
        <f t="shared" si="41"/>
        <v>559105.29</v>
      </c>
      <c r="AS82" s="25">
        <v>15</v>
      </c>
      <c r="AT82" s="24">
        <v>4746.29</v>
      </c>
      <c r="AU82" s="25">
        <v>0</v>
      </c>
      <c r="AV82" s="24">
        <v>0</v>
      </c>
      <c r="AW82" s="25">
        <v>467</v>
      </c>
      <c r="AX82" s="24">
        <v>554359</v>
      </c>
      <c r="AY82" s="25">
        <v>11</v>
      </c>
      <c r="AZ82" s="24">
        <v>86766.44</v>
      </c>
      <c r="BA82" s="25">
        <v>0</v>
      </c>
      <c r="BB82" s="26">
        <v>0</v>
      </c>
      <c r="BC82" s="25">
        <v>0</v>
      </c>
      <c r="BD82" s="24">
        <v>0</v>
      </c>
      <c r="BE82" s="25">
        <v>0</v>
      </c>
      <c r="BF82" s="26">
        <v>0</v>
      </c>
      <c r="BG82" s="25">
        <v>0</v>
      </c>
      <c r="BH82" s="24">
        <v>0</v>
      </c>
      <c r="BI82" s="24">
        <f t="shared" si="42"/>
        <v>645871.73</v>
      </c>
      <c r="BJ82" s="24">
        <f t="shared" si="43"/>
        <v>559105.29</v>
      </c>
      <c r="BK82" s="25">
        <v>15</v>
      </c>
      <c r="BL82" s="24">
        <v>4746.29</v>
      </c>
      <c r="BM82" s="25">
        <v>0</v>
      </c>
      <c r="BN82" s="24">
        <v>0</v>
      </c>
      <c r="BO82" s="25">
        <v>467</v>
      </c>
      <c r="BP82" s="24">
        <v>554359</v>
      </c>
      <c r="BQ82" s="25">
        <v>11</v>
      </c>
      <c r="BR82" s="24">
        <v>86766.44</v>
      </c>
      <c r="BS82" s="25">
        <v>0</v>
      </c>
      <c r="BT82" s="26">
        <v>0</v>
      </c>
      <c r="BU82" s="25">
        <v>0</v>
      </c>
      <c r="BV82" s="24">
        <v>0</v>
      </c>
      <c r="BW82" s="25">
        <v>0</v>
      </c>
      <c r="BX82" s="26">
        <v>0</v>
      </c>
      <c r="BY82" s="25">
        <v>0</v>
      </c>
      <c r="BZ82" s="24">
        <v>0</v>
      </c>
      <c r="CA82" s="24">
        <f t="shared" si="44"/>
        <v>968807.6</v>
      </c>
      <c r="CB82" s="24">
        <f t="shared" si="45"/>
        <v>838657.93</v>
      </c>
      <c r="CC82" s="25">
        <v>21</v>
      </c>
      <c r="CD82" s="24">
        <v>7119.44</v>
      </c>
      <c r="CE82" s="25">
        <v>0</v>
      </c>
      <c r="CF82" s="24">
        <v>0</v>
      </c>
      <c r="CG82" s="25">
        <v>699</v>
      </c>
      <c r="CH82" s="24">
        <v>831538.49</v>
      </c>
      <c r="CI82" s="25">
        <v>16</v>
      </c>
      <c r="CJ82" s="24">
        <v>130149.67</v>
      </c>
      <c r="CK82" s="25">
        <v>0</v>
      </c>
      <c r="CL82" s="26">
        <v>0</v>
      </c>
      <c r="CM82" s="25">
        <v>0</v>
      </c>
      <c r="CN82" s="24">
        <v>0</v>
      </c>
      <c r="CO82" s="25">
        <v>0</v>
      </c>
      <c r="CP82" s="26">
        <v>0</v>
      </c>
      <c r="CQ82" s="25">
        <v>0</v>
      </c>
      <c r="CR82" s="24">
        <v>0</v>
      </c>
    </row>
    <row r="83" spans="1:96" x14ac:dyDescent="0.25">
      <c r="A83" s="6"/>
      <c r="B83" s="13" t="s">
        <v>43</v>
      </c>
      <c r="C83" s="28"/>
      <c r="D83" s="29"/>
      <c r="E83" s="29"/>
      <c r="F83" s="31"/>
      <c r="G83" s="24">
        <f t="shared" si="36"/>
        <v>0</v>
      </c>
      <c r="H83" s="24">
        <f t="shared" si="37"/>
        <v>0</v>
      </c>
      <c r="I83" s="25">
        <f t="shared" si="35"/>
        <v>0</v>
      </c>
      <c r="J83" s="24">
        <f t="shared" si="35"/>
        <v>0</v>
      </c>
      <c r="K83" s="25">
        <f t="shared" si="35"/>
        <v>0</v>
      </c>
      <c r="L83" s="24">
        <f t="shared" si="35"/>
        <v>0</v>
      </c>
      <c r="M83" s="25">
        <f t="shared" si="35"/>
        <v>0</v>
      </c>
      <c r="N83" s="24">
        <f t="shared" si="35"/>
        <v>0</v>
      </c>
      <c r="O83" s="25">
        <f t="shared" si="35"/>
        <v>0</v>
      </c>
      <c r="P83" s="24">
        <f t="shared" si="35"/>
        <v>0</v>
      </c>
      <c r="Q83" s="25">
        <f t="shared" si="35"/>
        <v>0</v>
      </c>
      <c r="R83" s="24">
        <f t="shared" si="35"/>
        <v>0</v>
      </c>
      <c r="S83" s="25">
        <f t="shared" si="35"/>
        <v>0</v>
      </c>
      <c r="T83" s="24">
        <f t="shared" si="35"/>
        <v>0</v>
      </c>
      <c r="U83" s="25">
        <f t="shared" si="35"/>
        <v>0</v>
      </c>
      <c r="V83" s="24">
        <f t="shared" si="35"/>
        <v>0</v>
      </c>
      <c r="W83" s="25">
        <f t="shared" si="35"/>
        <v>0</v>
      </c>
      <c r="X83" s="24">
        <f t="shared" si="32"/>
        <v>0</v>
      </c>
      <c r="Y83" s="24">
        <f t="shared" si="38"/>
        <v>0</v>
      </c>
      <c r="Z83" s="24">
        <f t="shared" si="39"/>
        <v>0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6">
        <v>0</v>
      </c>
      <c r="AK83" s="25">
        <v>0</v>
      </c>
      <c r="AL83" s="24">
        <v>0</v>
      </c>
      <c r="AM83" s="25">
        <v>0</v>
      </c>
      <c r="AN83" s="26">
        <v>0</v>
      </c>
      <c r="AO83" s="25">
        <v>0</v>
      </c>
      <c r="AP83" s="24">
        <v>0</v>
      </c>
      <c r="AQ83" s="24">
        <f t="shared" si="40"/>
        <v>0</v>
      </c>
      <c r="AR83" s="24">
        <f t="shared" si="41"/>
        <v>0</v>
      </c>
      <c r="AS83" s="25">
        <v>0</v>
      </c>
      <c r="AT83" s="24">
        <v>0</v>
      </c>
      <c r="AU83" s="25">
        <v>0</v>
      </c>
      <c r="AV83" s="24">
        <v>0</v>
      </c>
      <c r="AW83" s="25">
        <v>0</v>
      </c>
      <c r="AX83" s="24">
        <v>0</v>
      </c>
      <c r="AY83" s="25">
        <v>0</v>
      </c>
      <c r="AZ83" s="24">
        <v>0</v>
      </c>
      <c r="BA83" s="25">
        <v>0</v>
      </c>
      <c r="BB83" s="26">
        <v>0</v>
      </c>
      <c r="BC83" s="25">
        <v>0</v>
      </c>
      <c r="BD83" s="24">
        <v>0</v>
      </c>
      <c r="BE83" s="25">
        <v>0</v>
      </c>
      <c r="BF83" s="26">
        <v>0</v>
      </c>
      <c r="BG83" s="25">
        <v>0</v>
      </c>
      <c r="BH83" s="24">
        <v>0</v>
      </c>
      <c r="BI83" s="24">
        <f t="shared" si="42"/>
        <v>0</v>
      </c>
      <c r="BJ83" s="24">
        <f t="shared" si="43"/>
        <v>0</v>
      </c>
      <c r="BK83" s="25">
        <v>0</v>
      </c>
      <c r="BL83" s="24">
        <v>0</v>
      </c>
      <c r="BM83" s="25">
        <v>0</v>
      </c>
      <c r="BN83" s="24">
        <v>0</v>
      </c>
      <c r="BO83" s="25">
        <v>0</v>
      </c>
      <c r="BP83" s="24">
        <v>0</v>
      </c>
      <c r="BQ83" s="25">
        <v>0</v>
      </c>
      <c r="BR83" s="24">
        <v>0</v>
      </c>
      <c r="BS83" s="25">
        <v>0</v>
      </c>
      <c r="BT83" s="26">
        <v>0</v>
      </c>
      <c r="BU83" s="25">
        <v>0</v>
      </c>
      <c r="BV83" s="24">
        <v>0</v>
      </c>
      <c r="BW83" s="25">
        <v>0</v>
      </c>
      <c r="BX83" s="26">
        <v>0</v>
      </c>
      <c r="BY83" s="25">
        <v>0</v>
      </c>
      <c r="BZ83" s="24">
        <v>0</v>
      </c>
      <c r="CA83" s="24">
        <f t="shared" si="44"/>
        <v>0</v>
      </c>
      <c r="CB83" s="24">
        <f t="shared" si="45"/>
        <v>0</v>
      </c>
      <c r="CC83" s="25">
        <v>0</v>
      </c>
      <c r="CD83" s="24">
        <v>0</v>
      </c>
      <c r="CE83" s="25">
        <v>0</v>
      </c>
      <c r="CF83" s="24">
        <v>0</v>
      </c>
      <c r="CG83" s="25">
        <v>0</v>
      </c>
      <c r="CH83" s="24">
        <v>0</v>
      </c>
      <c r="CI83" s="25">
        <v>0</v>
      </c>
      <c r="CJ83" s="24">
        <v>0</v>
      </c>
      <c r="CK83" s="25">
        <v>0</v>
      </c>
      <c r="CL83" s="26">
        <v>0</v>
      </c>
      <c r="CM83" s="25">
        <v>0</v>
      </c>
      <c r="CN83" s="24">
        <v>0</v>
      </c>
      <c r="CO83" s="25">
        <v>0</v>
      </c>
      <c r="CP83" s="26">
        <v>0</v>
      </c>
      <c r="CQ83" s="25">
        <v>0</v>
      </c>
      <c r="CR83" s="24">
        <v>0</v>
      </c>
    </row>
    <row r="84" spans="1:96" x14ac:dyDescent="0.25">
      <c r="A84" s="6" t="s">
        <v>243</v>
      </c>
      <c r="B84" s="8" t="s">
        <v>44</v>
      </c>
      <c r="C84" s="28">
        <v>330048</v>
      </c>
      <c r="D84" s="29" t="s">
        <v>126</v>
      </c>
      <c r="E84" s="29" t="s">
        <v>123</v>
      </c>
      <c r="F84" s="31" t="s">
        <v>127</v>
      </c>
      <c r="G84" s="24">
        <f t="shared" si="36"/>
        <v>328572786.74000001</v>
      </c>
      <c r="H84" s="24">
        <f t="shared" si="37"/>
        <v>63683834.850000001</v>
      </c>
      <c r="I84" s="25">
        <f t="shared" si="35"/>
        <v>34874</v>
      </c>
      <c r="J84" s="24">
        <f t="shared" si="35"/>
        <v>10312402.699999999</v>
      </c>
      <c r="K84" s="25">
        <f t="shared" si="35"/>
        <v>8114</v>
      </c>
      <c r="L84" s="24">
        <f t="shared" si="35"/>
        <v>5414207.5</v>
      </c>
      <c r="M84" s="25">
        <f t="shared" si="35"/>
        <v>11317</v>
      </c>
      <c r="N84" s="24">
        <f t="shared" si="35"/>
        <v>47957224.649999999</v>
      </c>
      <c r="O84" s="25">
        <f t="shared" si="35"/>
        <v>787</v>
      </c>
      <c r="P84" s="24">
        <f t="shared" si="35"/>
        <v>20527885.100000001</v>
      </c>
      <c r="Q84" s="25">
        <f t="shared" si="35"/>
        <v>8072</v>
      </c>
      <c r="R84" s="24">
        <f t="shared" si="35"/>
        <v>244361066.78999999</v>
      </c>
      <c r="S84" s="25">
        <f t="shared" si="35"/>
        <v>0</v>
      </c>
      <c r="T84" s="24">
        <f t="shared" si="35"/>
        <v>0</v>
      </c>
      <c r="U84" s="25">
        <f t="shared" si="35"/>
        <v>156</v>
      </c>
      <c r="V84" s="24">
        <f t="shared" si="35"/>
        <v>25077096.559999999</v>
      </c>
      <c r="W84" s="25">
        <f t="shared" si="35"/>
        <v>0</v>
      </c>
      <c r="X84" s="24">
        <f t="shared" si="32"/>
        <v>0</v>
      </c>
      <c r="Y84" s="24">
        <f t="shared" si="38"/>
        <v>98307023.870000005</v>
      </c>
      <c r="Z84" s="24">
        <f t="shared" si="39"/>
        <v>18200338.300000001</v>
      </c>
      <c r="AA84" s="25">
        <v>10462</v>
      </c>
      <c r="AB84" s="24">
        <v>2632266.61</v>
      </c>
      <c r="AC84" s="25">
        <v>2434</v>
      </c>
      <c r="AD84" s="24">
        <v>1624262.25</v>
      </c>
      <c r="AE84" s="25">
        <v>3395</v>
      </c>
      <c r="AF84" s="24">
        <v>13943809.439999999</v>
      </c>
      <c r="AG84" s="25">
        <v>236</v>
      </c>
      <c r="AH84" s="24">
        <v>6798365.5300000003</v>
      </c>
      <c r="AI84" s="25">
        <v>2422</v>
      </c>
      <c r="AJ84" s="26">
        <v>73308320.040000007</v>
      </c>
      <c r="AK84" s="25">
        <v>0</v>
      </c>
      <c r="AL84" s="24">
        <v>0</v>
      </c>
      <c r="AM84" s="25">
        <v>47</v>
      </c>
      <c r="AN84" s="26">
        <v>7523128.9699999997</v>
      </c>
      <c r="AO84" s="25">
        <v>0</v>
      </c>
      <c r="AP84" s="24">
        <v>0</v>
      </c>
      <c r="AQ84" s="24">
        <f t="shared" si="40"/>
        <v>66619369.509999998</v>
      </c>
      <c r="AR84" s="24">
        <f t="shared" si="41"/>
        <v>13641579.130000001</v>
      </c>
      <c r="AS84" s="25">
        <v>6975</v>
      </c>
      <c r="AT84" s="24">
        <v>2523934.7400000002</v>
      </c>
      <c r="AU84" s="25">
        <v>1623</v>
      </c>
      <c r="AV84" s="24">
        <v>1082841.5</v>
      </c>
      <c r="AW84" s="25">
        <v>2263</v>
      </c>
      <c r="AX84" s="24">
        <v>10034802.890000001</v>
      </c>
      <c r="AY84" s="25">
        <v>157</v>
      </c>
      <c r="AZ84" s="24">
        <v>4105577.02</v>
      </c>
      <c r="BA84" s="25">
        <v>1614</v>
      </c>
      <c r="BB84" s="26">
        <v>48872213.359999999</v>
      </c>
      <c r="BC84" s="25">
        <v>0</v>
      </c>
      <c r="BD84" s="24">
        <v>0</v>
      </c>
      <c r="BE84" s="25">
        <v>31</v>
      </c>
      <c r="BF84" s="26">
        <v>5015419.3099999996</v>
      </c>
      <c r="BG84" s="25">
        <v>0</v>
      </c>
      <c r="BH84" s="24">
        <v>0</v>
      </c>
      <c r="BI84" s="24">
        <f t="shared" si="42"/>
        <v>66619369.509999998</v>
      </c>
      <c r="BJ84" s="24">
        <f t="shared" si="43"/>
        <v>13641579.130000001</v>
      </c>
      <c r="BK84" s="25">
        <v>6975</v>
      </c>
      <c r="BL84" s="24">
        <v>2523934.7400000002</v>
      </c>
      <c r="BM84" s="25">
        <v>1623</v>
      </c>
      <c r="BN84" s="24">
        <v>1082841.5</v>
      </c>
      <c r="BO84" s="25">
        <v>2263</v>
      </c>
      <c r="BP84" s="24">
        <v>10034802.890000001</v>
      </c>
      <c r="BQ84" s="25">
        <v>157</v>
      </c>
      <c r="BR84" s="24">
        <v>4105577.02</v>
      </c>
      <c r="BS84" s="25">
        <v>1614</v>
      </c>
      <c r="BT84" s="26">
        <v>48872213.359999999</v>
      </c>
      <c r="BU84" s="25">
        <v>0</v>
      </c>
      <c r="BV84" s="24">
        <v>0</v>
      </c>
      <c r="BW84" s="25">
        <v>31</v>
      </c>
      <c r="BX84" s="26">
        <v>5015419.3099999996</v>
      </c>
      <c r="BY84" s="25">
        <v>0</v>
      </c>
      <c r="BZ84" s="24">
        <v>0</v>
      </c>
      <c r="CA84" s="24">
        <f t="shared" si="44"/>
        <v>97027023.849999994</v>
      </c>
      <c r="CB84" s="24">
        <f t="shared" si="45"/>
        <v>18200338.289999999</v>
      </c>
      <c r="CC84" s="25">
        <v>10462</v>
      </c>
      <c r="CD84" s="24">
        <v>2632266.61</v>
      </c>
      <c r="CE84" s="25">
        <v>2434</v>
      </c>
      <c r="CF84" s="24">
        <v>1624262.25</v>
      </c>
      <c r="CG84" s="25">
        <v>3396</v>
      </c>
      <c r="CH84" s="24">
        <v>13943809.43</v>
      </c>
      <c r="CI84" s="25">
        <v>237</v>
      </c>
      <c r="CJ84" s="24">
        <v>5518365.5300000003</v>
      </c>
      <c r="CK84" s="25">
        <v>2422</v>
      </c>
      <c r="CL84" s="26">
        <v>73308320.030000001</v>
      </c>
      <c r="CM84" s="25">
        <v>0</v>
      </c>
      <c r="CN84" s="24">
        <v>0</v>
      </c>
      <c r="CO84" s="25">
        <v>47</v>
      </c>
      <c r="CP84" s="26">
        <v>7523128.9699999997</v>
      </c>
      <c r="CQ84" s="25">
        <v>0</v>
      </c>
      <c r="CR84" s="24">
        <v>0</v>
      </c>
    </row>
    <row r="85" spans="1:96" x14ac:dyDescent="0.25">
      <c r="A85" s="10" t="s">
        <v>244</v>
      </c>
      <c r="B85" s="11" t="s">
        <v>245</v>
      </c>
      <c r="C85" s="28">
        <v>330044</v>
      </c>
      <c r="D85" s="29" t="s">
        <v>126</v>
      </c>
      <c r="E85" s="29" t="s">
        <v>123</v>
      </c>
      <c r="F85" s="31" t="s">
        <v>127</v>
      </c>
      <c r="G85" s="24">
        <f t="shared" si="36"/>
        <v>66276787.32</v>
      </c>
      <c r="H85" s="24">
        <f t="shared" si="37"/>
        <v>34911094.640000001</v>
      </c>
      <c r="I85" s="25">
        <f t="shared" si="35"/>
        <v>29408</v>
      </c>
      <c r="J85" s="24">
        <f t="shared" si="35"/>
        <v>10791783.26</v>
      </c>
      <c r="K85" s="25">
        <f t="shared" si="35"/>
        <v>3724</v>
      </c>
      <c r="L85" s="24">
        <f t="shared" si="35"/>
        <v>2199775.1</v>
      </c>
      <c r="M85" s="25">
        <f t="shared" si="35"/>
        <v>14785</v>
      </c>
      <c r="N85" s="24">
        <f t="shared" si="35"/>
        <v>21919536.280000001</v>
      </c>
      <c r="O85" s="25">
        <f t="shared" si="35"/>
        <v>867</v>
      </c>
      <c r="P85" s="24">
        <f t="shared" si="35"/>
        <v>8913785.0399999991</v>
      </c>
      <c r="Q85" s="25">
        <f t="shared" si="35"/>
        <v>1188</v>
      </c>
      <c r="R85" s="24">
        <f t="shared" si="35"/>
        <v>22451907.640000001</v>
      </c>
      <c r="S85" s="25">
        <f t="shared" si="35"/>
        <v>0</v>
      </c>
      <c r="T85" s="24">
        <f t="shared" si="35"/>
        <v>0</v>
      </c>
      <c r="U85" s="25">
        <f t="shared" si="35"/>
        <v>0</v>
      </c>
      <c r="V85" s="24">
        <f t="shared" si="35"/>
        <v>0</v>
      </c>
      <c r="W85" s="25">
        <f t="shared" si="35"/>
        <v>0</v>
      </c>
      <c r="X85" s="24">
        <f t="shared" si="32"/>
        <v>0</v>
      </c>
      <c r="Y85" s="24">
        <f t="shared" si="38"/>
        <v>27932237.800000001</v>
      </c>
      <c r="Z85" s="24">
        <f t="shared" si="39"/>
        <v>9586957.7100000009</v>
      </c>
      <c r="AA85" s="25">
        <v>8822</v>
      </c>
      <c r="AB85" s="24">
        <v>2785485.93</v>
      </c>
      <c r="AC85" s="25">
        <v>1117</v>
      </c>
      <c r="AD85" s="24">
        <v>659932.53</v>
      </c>
      <c r="AE85" s="25">
        <v>4436</v>
      </c>
      <c r="AF85" s="24">
        <v>6141539.25</v>
      </c>
      <c r="AG85" s="25">
        <v>260</v>
      </c>
      <c r="AH85" s="24">
        <v>2674135.5099999998</v>
      </c>
      <c r="AI85" s="25">
        <v>712</v>
      </c>
      <c r="AJ85" s="26">
        <v>15671144.58</v>
      </c>
      <c r="AK85" s="25">
        <v>0</v>
      </c>
      <c r="AL85" s="24">
        <v>0</v>
      </c>
      <c r="AM85" s="25">
        <v>0</v>
      </c>
      <c r="AN85" s="26">
        <v>0</v>
      </c>
      <c r="AO85" s="25">
        <v>0</v>
      </c>
      <c r="AP85" s="24">
        <v>0</v>
      </c>
      <c r="AQ85" s="24">
        <f t="shared" si="40"/>
        <v>14141728.15</v>
      </c>
      <c r="AR85" s="24">
        <f t="shared" si="41"/>
        <v>7868589.6100000003</v>
      </c>
      <c r="AS85" s="25">
        <v>5882</v>
      </c>
      <c r="AT85" s="24">
        <v>2610405.7000000002</v>
      </c>
      <c r="AU85" s="25">
        <v>745</v>
      </c>
      <c r="AV85" s="24">
        <v>439955.02</v>
      </c>
      <c r="AW85" s="25">
        <v>2957</v>
      </c>
      <c r="AX85" s="24">
        <v>4818228.8899999997</v>
      </c>
      <c r="AY85" s="25">
        <v>173</v>
      </c>
      <c r="AZ85" s="24">
        <v>1782757.01</v>
      </c>
      <c r="BA85" s="25">
        <v>238</v>
      </c>
      <c r="BB85" s="26">
        <v>4490381.53</v>
      </c>
      <c r="BC85" s="25">
        <v>0</v>
      </c>
      <c r="BD85" s="24">
        <v>0</v>
      </c>
      <c r="BE85" s="25">
        <v>0</v>
      </c>
      <c r="BF85" s="26">
        <v>0</v>
      </c>
      <c r="BG85" s="25">
        <v>0</v>
      </c>
      <c r="BH85" s="24">
        <v>0</v>
      </c>
      <c r="BI85" s="24">
        <f t="shared" si="42"/>
        <v>11941728.15</v>
      </c>
      <c r="BJ85" s="24">
        <f t="shared" si="43"/>
        <v>7868589.6100000003</v>
      </c>
      <c r="BK85" s="25">
        <v>5882</v>
      </c>
      <c r="BL85" s="24">
        <v>2610405.7000000002</v>
      </c>
      <c r="BM85" s="25">
        <v>745</v>
      </c>
      <c r="BN85" s="24">
        <v>439955.02</v>
      </c>
      <c r="BO85" s="25">
        <v>2957</v>
      </c>
      <c r="BP85" s="24">
        <v>4818228.8899999997</v>
      </c>
      <c r="BQ85" s="25">
        <v>173</v>
      </c>
      <c r="BR85" s="24">
        <v>1782757.01</v>
      </c>
      <c r="BS85" s="25">
        <v>238</v>
      </c>
      <c r="BT85" s="26">
        <v>2290381.5299999998</v>
      </c>
      <c r="BU85" s="25">
        <v>0</v>
      </c>
      <c r="BV85" s="24">
        <v>0</v>
      </c>
      <c r="BW85" s="25">
        <v>0</v>
      </c>
      <c r="BX85" s="26">
        <v>0</v>
      </c>
      <c r="BY85" s="25">
        <v>0</v>
      </c>
      <c r="BZ85" s="24">
        <v>0</v>
      </c>
      <c r="CA85" s="24">
        <f t="shared" si="44"/>
        <v>12261093.220000001</v>
      </c>
      <c r="CB85" s="24">
        <f t="shared" si="45"/>
        <v>9586957.7100000009</v>
      </c>
      <c r="CC85" s="25">
        <v>8822</v>
      </c>
      <c r="CD85" s="24">
        <v>2785485.93</v>
      </c>
      <c r="CE85" s="25">
        <v>1117</v>
      </c>
      <c r="CF85" s="24">
        <v>659932.53</v>
      </c>
      <c r="CG85" s="25">
        <v>4435</v>
      </c>
      <c r="CH85" s="24">
        <v>6141539.25</v>
      </c>
      <c r="CI85" s="25">
        <v>261</v>
      </c>
      <c r="CJ85" s="24">
        <v>2674135.5099999998</v>
      </c>
      <c r="CK85" s="25"/>
      <c r="CL85" s="26"/>
      <c r="CM85" s="25">
        <v>0</v>
      </c>
      <c r="CN85" s="24">
        <v>0</v>
      </c>
      <c r="CO85" s="25">
        <v>0</v>
      </c>
      <c r="CP85" s="26">
        <v>0</v>
      </c>
      <c r="CQ85" s="25">
        <v>0</v>
      </c>
      <c r="CR85" s="24">
        <v>0</v>
      </c>
    </row>
    <row r="86" spans="1:96" x14ac:dyDescent="0.25">
      <c r="A86" s="6" t="s">
        <v>246</v>
      </c>
      <c r="B86" s="8" t="s">
        <v>247</v>
      </c>
      <c r="C86" s="28">
        <v>330043</v>
      </c>
      <c r="D86" s="29" t="s">
        <v>126</v>
      </c>
      <c r="E86" s="29" t="s">
        <v>123</v>
      </c>
      <c r="F86" s="31" t="s">
        <v>127</v>
      </c>
      <c r="G86" s="24">
        <f>H86+P86+R86+X86</f>
        <v>91549092.769999996</v>
      </c>
      <c r="H86" s="24">
        <f>J86+L86+N86</f>
        <v>77219752.170000002</v>
      </c>
      <c r="I86" s="25">
        <f t="shared" si="35"/>
        <v>83161</v>
      </c>
      <c r="J86" s="24">
        <f t="shared" si="35"/>
        <v>33288023.890000001</v>
      </c>
      <c r="K86" s="25">
        <f t="shared" si="35"/>
        <v>16489</v>
      </c>
      <c r="L86" s="24">
        <f t="shared" si="35"/>
        <v>9807743.9499999993</v>
      </c>
      <c r="M86" s="25">
        <f t="shared" si="35"/>
        <v>39055</v>
      </c>
      <c r="N86" s="24">
        <f t="shared" si="35"/>
        <v>34123984.329999998</v>
      </c>
      <c r="O86" s="25">
        <f t="shared" si="35"/>
        <v>919</v>
      </c>
      <c r="P86" s="24">
        <f t="shared" si="35"/>
        <v>8211107.8099999996</v>
      </c>
      <c r="Q86" s="25">
        <f t="shared" si="35"/>
        <v>331</v>
      </c>
      <c r="R86" s="24">
        <f t="shared" si="35"/>
        <v>6118232.79</v>
      </c>
      <c r="S86" s="25">
        <f t="shared" si="35"/>
        <v>0</v>
      </c>
      <c r="T86" s="24">
        <f t="shared" si="35"/>
        <v>0</v>
      </c>
      <c r="U86" s="25">
        <f t="shared" si="35"/>
        <v>0</v>
      </c>
      <c r="V86" s="24">
        <f t="shared" si="35"/>
        <v>0</v>
      </c>
      <c r="W86" s="25">
        <f t="shared" si="35"/>
        <v>0</v>
      </c>
      <c r="X86" s="24">
        <f>AP86+BH86+BZ86+CR86</f>
        <v>0</v>
      </c>
      <c r="Y86" s="24">
        <f>Z86+AH86+AJ86+AP86</f>
        <v>25202760.370000001</v>
      </c>
      <c r="Z86" s="24">
        <f>AB86+AD86+AF86</f>
        <v>20103958.190000001</v>
      </c>
      <c r="AA86" s="25">
        <v>24948</v>
      </c>
      <c r="AB86" s="24">
        <v>8424803.7599999998</v>
      </c>
      <c r="AC86" s="25">
        <v>4947</v>
      </c>
      <c r="AD86" s="24">
        <v>2942323.19</v>
      </c>
      <c r="AE86" s="25">
        <v>11717</v>
      </c>
      <c r="AF86" s="24">
        <v>8736831.2400000002</v>
      </c>
      <c r="AG86" s="25">
        <v>276</v>
      </c>
      <c r="AH86" s="24">
        <v>2463332.34</v>
      </c>
      <c r="AI86" s="25">
        <v>99</v>
      </c>
      <c r="AJ86" s="26">
        <f>1835469.84+800000</f>
        <v>2635469.84</v>
      </c>
      <c r="AK86" s="25">
        <v>0</v>
      </c>
      <c r="AL86" s="24">
        <v>0</v>
      </c>
      <c r="AM86" s="25">
        <v>0</v>
      </c>
      <c r="AN86" s="26">
        <v>0</v>
      </c>
      <c r="AO86" s="25">
        <v>0</v>
      </c>
      <c r="AP86" s="24">
        <v>0</v>
      </c>
      <c r="AQ86" s="24">
        <f>AR86+AZ86+BB86+BH86</f>
        <v>21371786.010000002</v>
      </c>
      <c r="AR86" s="24">
        <f>AT86+AV86+AX86</f>
        <v>18505917.890000001</v>
      </c>
      <c r="AS86" s="25">
        <v>16632</v>
      </c>
      <c r="AT86" s="24">
        <v>8219208.1799999997</v>
      </c>
      <c r="AU86" s="25">
        <v>3298</v>
      </c>
      <c r="AV86" s="24">
        <v>1961548.79</v>
      </c>
      <c r="AW86" s="25">
        <v>7811</v>
      </c>
      <c r="AX86" s="24">
        <v>8325160.9199999999</v>
      </c>
      <c r="AY86" s="25">
        <v>184</v>
      </c>
      <c r="AZ86" s="24">
        <v>1642221.56</v>
      </c>
      <c r="BA86" s="25">
        <v>66</v>
      </c>
      <c r="BB86" s="26">
        <v>1223646.56</v>
      </c>
      <c r="BC86" s="25">
        <v>0</v>
      </c>
      <c r="BD86" s="24">
        <v>0</v>
      </c>
      <c r="BE86" s="25">
        <v>0</v>
      </c>
      <c r="BF86" s="26">
        <v>0</v>
      </c>
      <c r="BG86" s="25">
        <v>0</v>
      </c>
      <c r="BH86" s="24">
        <v>0</v>
      </c>
      <c r="BI86" s="24">
        <f>BJ86+BR86+BT86+BZ86</f>
        <v>21371786.010000002</v>
      </c>
      <c r="BJ86" s="24">
        <f>BL86+BN86+BP86</f>
        <v>18505917.890000001</v>
      </c>
      <c r="BK86" s="25">
        <v>16632</v>
      </c>
      <c r="BL86" s="24">
        <v>8219208.1799999997</v>
      </c>
      <c r="BM86" s="25">
        <v>3298</v>
      </c>
      <c r="BN86" s="24">
        <v>1961548.79</v>
      </c>
      <c r="BO86" s="25">
        <v>7811</v>
      </c>
      <c r="BP86" s="24">
        <v>8325160.9199999999</v>
      </c>
      <c r="BQ86" s="25">
        <v>184</v>
      </c>
      <c r="BR86" s="24">
        <v>1642221.56</v>
      </c>
      <c r="BS86" s="25">
        <v>66</v>
      </c>
      <c r="BT86" s="26">
        <v>1223646.56</v>
      </c>
      <c r="BU86" s="25">
        <v>0</v>
      </c>
      <c r="BV86" s="24">
        <v>0</v>
      </c>
      <c r="BW86" s="25">
        <v>0</v>
      </c>
      <c r="BX86" s="26">
        <v>0</v>
      </c>
      <c r="BY86" s="25">
        <v>0</v>
      </c>
      <c r="BZ86" s="24">
        <v>0</v>
      </c>
      <c r="CA86" s="24">
        <f>CB86+CJ86+CL86+CR86</f>
        <v>23602760.379999999</v>
      </c>
      <c r="CB86" s="24">
        <f>CD86+CF86+CH86</f>
        <v>20103958.199999999</v>
      </c>
      <c r="CC86" s="25">
        <v>24949</v>
      </c>
      <c r="CD86" s="24">
        <v>8424803.7699999996</v>
      </c>
      <c r="CE86" s="25">
        <v>4946</v>
      </c>
      <c r="CF86" s="24">
        <v>2942323.18</v>
      </c>
      <c r="CG86" s="25">
        <v>11716</v>
      </c>
      <c r="CH86" s="24">
        <v>8736831.25</v>
      </c>
      <c r="CI86" s="25">
        <v>275</v>
      </c>
      <c r="CJ86" s="24">
        <v>2463332.35</v>
      </c>
      <c r="CK86" s="25">
        <v>100</v>
      </c>
      <c r="CL86" s="26">
        <f>1835469.83-800000</f>
        <v>1035469.83</v>
      </c>
      <c r="CM86" s="25">
        <v>0</v>
      </c>
      <c r="CN86" s="24">
        <v>0</v>
      </c>
      <c r="CO86" s="25">
        <v>0</v>
      </c>
      <c r="CP86" s="26">
        <v>0</v>
      </c>
      <c r="CQ86" s="25">
        <v>0</v>
      </c>
      <c r="CR86" s="24">
        <v>0</v>
      </c>
    </row>
    <row r="87" spans="1:96" x14ac:dyDescent="0.25">
      <c r="A87" s="10" t="s">
        <v>248</v>
      </c>
      <c r="B87" s="8" t="s">
        <v>45</v>
      </c>
      <c r="C87" s="28">
        <v>330233</v>
      </c>
      <c r="D87" s="29" t="s">
        <v>126</v>
      </c>
      <c r="E87" s="29" t="s">
        <v>123</v>
      </c>
      <c r="F87" s="31" t="s">
        <v>127</v>
      </c>
      <c r="G87" s="24">
        <f t="shared" si="36"/>
        <v>11069391.609999999</v>
      </c>
      <c r="H87" s="24">
        <f t="shared" si="37"/>
        <v>11069391.609999999</v>
      </c>
      <c r="I87" s="25">
        <f t="shared" si="35"/>
        <v>7937</v>
      </c>
      <c r="J87" s="24">
        <f t="shared" si="35"/>
        <v>3719361.36</v>
      </c>
      <c r="K87" s="25">
        <f t="shared" si="35"/>
        <v>1872</v>
      </c>
      <c r="L87" s="24">
        <f t="shared" si="35"/>
        <v>1074800.06</v>
      </c>
      <c r="M87" s="25">
        <f t="shared" si="35"/>
        <v>5698</v>
      </c>
      <c r="N87" s="24">
        <f t="shared" si="35"/>
        <v>6275230.1900000004</v>
      </c>
      <c r="O87" s="25">
        <f t="shared" si="35"/>
        <v>0</v>
      </c>
      <c r="P87" s="24">
        <f t="shared" si="35"/>
        <v>0</v>
      </c>
      <c r="Q87" s="25">
        <f t="shared" si="35"/>
        <v>0</v>
      </c>
      <c r="R87" s="24">
        <f t="shared" si="35"/>
        <v>0</v>
      </c>
      <c r="S87" s="25">
        <f t="shared" si="35"/>
        <v>0</v>
      </c>
      <c r="T87" s="24">
        <f t="shared" si="35"/>
        <v>0</v>
      </c>
      <c r="U87" s="25">
        <f t="shared" si="35"/>
        <v>0</v>
      </c>
      <c r="V87" s="24">
        <f t="shared" si="35"/>
        <v>0</v>
      </c>
      <c r="W87" s="25">
        <f t="shared" si="35"/>
        <v>0</v>
      </c>
      <c r="X87" s="24">
        <f t="shared" si="32"/>
        <v>0</v>
      </c>
      <c r="Y87" s="24">
        <f t="shared" si="38"/>
        <v>3320817.49</v>
      </c>
      <c r="Z87" s="24">
        <f t="shared" si="39"/>
        <v>3320817.49</v>
      </c>
      <c r="AA87" s="25">
        <v>2381</v>
      </c>
      <c r="AB87" s="24">
        <v>1115808.4099999999</v>
      </c>
      <c r="AC87" s="25">
        <v>562</v>
      </c>
      <c r="AD87" s="24">
        <v>322440.02</v>
      </c>
      <c r="AE87" s="25">
        <v>1709</v>
      </c>
      <c r="AF87" s="24">
        <v>1882569.06</v>
      </c>
      <c r="AG87" s="25">
        <v>0</v>
      </c>
      <c r="AH87" s="24">
        <v>0</v>
      </c>
      <c r="AI87" s="25">
        <v>0</v>
      </c>
      <c r="AJ87" s="26">
        <v>0</v>
      </c>
      <c r="AK87" s="25">
        <v>0</v>
      </c>
      <c r="AL87" s="24">
        <v>0</v>
      </c>
      <c r="AM87" s="25">
        <v>0</v>
      </c>
      <c r="AN87" s="26">
        <v>0</v>
      </c>
      <c r="AO87" s="25">
        <v>0</v>
      </c>
      <c r="AP87" s="24">
        <v>0</v>
      </c>
      <c r="AQ87" s="24">
        <f t="shared" si="40"/>
        <v>2213878.3199999998</v>
      </c>
      <c r="AR87" s="24">
        <f t="shared" si="41"/>
        <v>2213878.3199999998</v>
      </c>
      <c r="AS87" s="25">
        <v>1587</v>
      </c>
      <c r="AT87" s="24">
        <v>743872.27</v>
      </c>
      <c r="AU87" s="25">
        <v>374</v>
      </c>
      <c r="AV87" s="24">
        <v>214960.01</v>
      </c>
      <c r="AW87" s="25">
        <v>1140</v>
      </c>
      <c r="AX87" s="24">
        <v>1255046.04</v>
      </c>
      <c r="AY87" s="25">
        <v>0</v>
      </c>
      <c r="AZ87" s="24">
        <v>0</v>
      </c>
      <c r="BA87" s="25">
        <v>0</v>
      </c>
      <c r="BB87" s="26">
        <v>0</v>
      </c>
      <c r="BC87" s="25">
        <v>0</v>
      </c>
      <c r="BD87" s="24">
        <v>0</v>
      </c>
      <c r="BE87" s="25">
        <v>0</v>
      </c>
      <c r="BF87" s="26">
        <v>0</v>
      </c>
      <c r="BG87" s="25">
        <v>0</v>
      </c>
      <c r="BH87" s="24">
        <v>0</v>
      </c>
      <c r="BI87" s="24">
        <f t="shared" si="42"/>
        <v>2213878.3199999998</v>
      </c>
      <c r="BJ87" s="24">
        <f t="shared" si="43"/>
        <v>2213878.3199999998</v>
      </c>
      <c r="BK87" s="25">
        <v>1587</v>
      </c>
      <c r="BL87" s="24">
        <v>743872.27</v>
      </c>
      <c r="BM87" s="25">
        <v>374</v>
      </c>
      <c r="BN87" s="24">
        <v>214960.01</v>
      </c>
      <c r="BO87" s="25">
        <v>1140</v>
      </c>
      <c r="BP87" s="24">
        <v>1255046.04</v>
      </c>
      <c r="BQ87" s="25">
        <v>0</v>
      </c>
      <c r="BR87" s="24">
        <v>0</v>
      </c>
      <c r="BS87" s="25">
        <v>0</v>
      </c>
      <c r="BT87" s="26">
        <v>0</v>
      </c>
      <c r="BU87" s="25">
        <v>0</v>
      </c>
      <c r="BV87" s="24">
        <v>0</v>
      </c>
      <c r="BW87" s="25">
        <v>0</v>
      </c>
      <c r="BX87" s="26">
        <v>0</v>
      </c>
      <c r="BY87" s="25">
        <v>0</v>
      </c>
      <c r="BZ87" s="24">
        <v>0</v>
      </c>
      <c r="CA87" s="24">
        <f t="shared" si="44"/>
        <v>3320817.48</v>
      </c>
      <c r="CB87" s="24">
        <f t="shared" si="45"/>
        <v>3320817.48</v>
      </c>
      <c r="CC87" s="25">
        <v>2382</v>
      </c>
      <c r="CD87" s="24">
        <v>1115808.4099999999</v>
      </c>
      <c r="CE87" s="25">
        <v>562</v>
      </c>
      <c r="CF87" s="24">
        <v>322440.02</v>
      </c>
      <c r="CG87" s="25">
        <v>1709</v>
      </c>
      <c r="CH87" s="24">
        <v>1882569.05</v>
      </c>
      <c r="CI87" s="25">
        <v>0</v>
      </c>
      <c r="CJ87" s="24">
        <v>0</v>
      </c>
      <c r="CK87" s="25">
        <v>0</v>
      </c>
      <c r="CL87" s="26">
        <v>0</v>
      </c>
      <c r="CM87" s="25">
        <v>0</v>
      </c>
      <c r="CN87" s="24">
        <v>0</v>
      </c>
      <c r="CO87" s="25">
        <v>0</v>
      </c>
      <c r="CP87" s="26">
        <v>0</v>
      </c>
      <c r="CQ87" s="25">
        <v>0</v>
      </c>
      <c r="CR87" s="24">
        <v>0</v>
      </c>
    </row>
    <row r="88" spans="1:96" x14ac:dyDescent="0.25">
      <c r="A88" s="10" t="s">
        <v>249</v>
      </c>
      <c r="B88" s="8" t="s">
        <v>46</v>
      </c>
      <c r="C88" s="28">
        <v>330335</v>
      </c>
      <c r="D88" s="29" t="s">
        <v>126</v>
      </c>
      <c r="E88" s="29" t="s">
        <v>123</v>
      </c>
      <c r="F88" s="31" t="s">
        <v>127</v>
      </c>
      <c r="G88" s="24">
        <f t="shared" si="36"/>
        <v>50733270.240000002</v>
      </c>
      <c r="H88" s="24">
        <f t="shared" si="37"/>
        <v>0</v>
      </c>
      <c r="I88" s="25">
        <f t="shared" si="35"/>
        <v>0</v>
      </c>
      <c r="J88" s="24">
        <f t="shared" si="35"/>
        <v>0</v>
      </c>
      <c r="K88" s="25">
        <f t="shared" si="35"/>
        <v>0</v>
      </c>
      <c r="L88" s="24">
        <f t="shared" si="35"/>
        <v>0</v>
      </c>
      <c r="M88" s="25">
        <f t="shared" si="35"/>
        <v>0</v>
      </c>
      <c r="N88" s="24">
        <f t="shared" si="35"/>
        <v>0</v>
      </c>
      <c r="O88" s="25">
        <f t="shared" si="35"/>
        <v>0</v>
      </c>
      <c r="P88" s="24">
        <f t="shared" si="35"/>
        <v>0</v>
      </c>
      <c r="Q88" s="25">
        <f t="shared" si="35"/>
        <v>0</v>
      </c>
      <c r="R88" s="24">
        <f t="shared" si="35"/>
        <v>0</v>
      </c>
      <c r="S88" s="25">
        <f t="shared" si="35"/>
        <v>0</v>
      </c>
      <c r="T88" s="24">
        <f t="shared" si="35"/>
        <v>0</v>
      </c>
      <c r="U88" s="25">
        <f t="shared" si="35"/>
        <v>0</v>
      </c>
      <c r="V88" s="24">
        <f t="shared" si="35"/>
        <v>0</v>
      </c>
      <c r="W88" s="25">
        <f t="shared" si="35"/>
        <v>18836</v>
      </c>
      <c r="X88" s="24">
        <f t="shared" si="32"/>
        <v>50733270.240000002</v>
      </c>
      <c r="Y88" s="24">
        <f t="shared" si="38"/>
        <v>12695449.17</v>
      </c>
      <c r="Z88" s="24">
        <f t="shared" si="39"/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6">
        <v>0</v>
      </c>
      <c r="AK88" s="25">
        <v>0</v>
      </c>
      <c r="AL88" s="24">
        <v>0</v>
      </c>
      <c r="AM88" s="25">
        <v>0</v>
      </c>
      <c r="AN88" s="26">
        <v>0</v>
      </c>
      <c r="AO88" s="25">
        <v>4709</v>
      </c>
      <c r="AP88" s="24">
        <v>12695449.17</v>
      </c>
      <c r="AQ88" s="24">
        <f t="shared" si="40"/>
        <v>12695449.17</v>
      </c>
      <c r="AR88" s="24">
        <f t="shared" si="41"/>
        <v>0</v>
      </c>
      <c r="AS88" s="25">
        <v>0</v>
      </c>
      <c r="AT88" s="24">
        <v>0</v>
      </c>
      <c r="AU88" s="25">
        <v>0</v>
      </c>
      <c r="AV88" s="24">
        <v>0</v>
      </c>
      <c r="AW88" s="25">
        <v>0</v>
      </c>
      <c r="AX88" s="24">
        <v>0</v>
      </c>
      <c r="AY88" s="25">
        <v>0</v>
      </c>
      <c r="AZ88" s="24">
        <v>0</v>
      </c>
      <c r="BA88" s="25">
        <v>0</v>
      </c>
      <c r="BB88" s="26">
        <v>0</v>
      </c>
      <c r="BC88" s="25">
        <v>0</v>
      </c>
      <c r="BD88" s="24">
        <v>0</v>
      </c>
      <c r="BE88" s="25">
        <v>0</v>
      </c>
      <c r="BF88" s="26">
        <v>0</v>
      </c>
      <c r="BG88" s="25">
        <v>4709</v>
      </c>
      <c r="BH88" s="24">
        <v>12695449.17</v>
      </c>
      <c r="BI88" s="24">
        <f t="shared" si="42"/>
        <v>12695449.17</v>
      </c>
      <c r="BJ88" s="24">
        <f t="shared" si="43"/>
        <v>0</v>
      </c>
      <c r="BK88" s="25">
        <v>0</v>
      </c>
      <c r="BL88" s="24">
        <v>0</v>
      </c>
      <c r="BM88" s="25">
        <v>0</v>
      </c>
      <c r="BN88" s="24">
        <v>0</v>
      </c>
      <c r="BO88" s="25">
        <v>0</v>
      </c>
      <c r="BP88" s="24">
        <v>0</v>
      </c>
      <c r="BQ88" s="25">
        <v>0</v>
      </c>
      <c r="BR88" s="24">
        <v>0</v>
      </c>
      <c r="BS88" s="25">
        <v>0</v>
      </c>
      <c r="BT88" s="26">
        <v>0</v>
      </c>
      <c r="BU88" s="25">
        <v>0</v>
      </c>
      <c r="BV88" s="24">
        <v>0</v>
      </c>
      <c r="BW88" s="25">
        <v>0</v>
      </c>
      <c r="BX88" s="26">
        <v>0</v>
      </c>
      <c r="BY88" s="25">
        <v>4709</v>
      </c>
      <c r="BZ88" s="24">
        <v>12695449.17</v>
      </c>
      <c r="CA88" s="24">
        <f t="shared" si="44"/>
        <v>12646922.73</v>
      </c>
      <c r="CB88" s="24">
        <f t="shared" si="45"/>
        <v>0</v>
      </c>
      <c r="CC88" s="25">
        <v>0</v>
      </c>
      <c r="CD88" s="24">
        <v>0</v>
      </c>
      <c r="CE88" s="25">
        <v>0</v>
      </c>
      <c r="CF88" s="24">
        <v>0</v>
      </c>
      <c r="CG88" s="25">
        <v>0</v>
      </c>
      <c r="CH88" s="24">
        <v>0</v>
      </c>
      <c r="CI88" s="25">
        <v>0</v>
      </c>
      <c r="CJ88" s="24">
        <v>0</v>
      </c>
      <c r="CK88" s="25">
        <v>0</v>
      </c>
      <c r="CL88" s="26">
        <v>0</v>
      </c>
      <c r="CM88" s="25">
        <v>0</v>
      </c>
      <c r="CN88" s="24">
        <v>0</v>
      </c>
      <c r="CO88" s="25">
        <v>0</v>
      </c>
      <c r="CP88" s="26">
        <v>0</v>
      </c>
      <c r="CQ88" s="25">
        <v>4709</v>
      </c>
      <c r="CR88" s="24">
        <v>12646922.73</v>
      </c>
    </row>
    <row r="89" spans="1:96" x14ac:dyDescent="0.25">
      <c r="A89" s="6" t="s">
        <v>250</v>
      </c>
      <c r="B89" s="8" t="s">
        <v>47</v>
      </c>
      <c r="C89" s="28">
        <v>330227</v>
      </c>
      <c r="D89" s="29" t="s">
        <v>126</v>
      </c>
      <c r="E89" s="29" t="s">
        <v>123</v>
      </c>
      <c r="F89" s="31" t="s">
        <v>127</v>
      </c>
      <c r="G89" s="24">
        <f t="shared" si="36"/>
        <v>6899996.8499999996</v>
      </c>
      <c r="H89" s="24">
        <f t="shared" si="37"/>
        <v>3430317.67</v>
      </c>
      <c r="I89" s="25">
        <f t="shared" si="35"/>
        <v>5268</v>
      </c>
      <c r="J89" s="24">
        <f t="shared" si="35"/>
        <v>801238.71</v>
      </c>
      <c r="K89" s="25">
        <f t="shared" si="35"/>
        <v>0</v>
      </c>
      <c r="L89" s="24">
        <f t="shared" si="35"/>
        <v>0</v>
      </c>
      <c r="M89" s="25">
        <f t="shared" si="35"/>
        <v>2819</v>
      </c>
      <c r="N89" s="24">
        <f t="shared" si="35"/>
        <v>2629078.96</v>
      </c>
      <c r="O89" s="25">
        <f t="shared" si="35"/>
        <v>189</v>
      </c>
      <c r="P89" s="24">
        <f t="shared" si="35"/>
        <v>3469679.18</v>
      </c>
      <c r="Q89" s="25">
        <f t="shared" si="35"/>
        <v>0</v>
      </c>
      <c r="R89" s="24">
        <f t="shared" si="35"/>
        <v>0</v>
      </c>
      <c r="S89" s="25">
        <f t="shared" si="35"/>
        <v>0</v>
      </c>
      <c r="T89" s="24">
        <f t="shared" si="35"/>
        <v>0</v>
      </c>
      <c r="U89" s="25">
        <f t="shared" si="35"/>
        <v>0</v>
      </c>
      <c r="V89" s="24">
        <f t="shared" si="35"/>
        <v>0</v>
      </c>
      <c r="W89" s="25">
        <f t="shared" si="35"/>
        <v>0</v>
      </c>
      <c r="X89" s="24">
        <f t="shared" si="32"/>
        <v>0</v>
      </c>
      <c r="Y89" s="24">
        <f t="shared" si="38"/>
        <v>2161306.4</v>
      </c>
      <c r="Z89" s="24">
        <f t="shared" si="39"/>
        <v>1029095.3</v>
      </c>
      <c r="AA89" s="25">
        <v>1580</v>
      </c>
      <c r="AB89" s="24">
        <v>240371.61</v>
      </c>
      <c r="AC89" s="25">
        <v>0</v>
      </c>
      <c r="AD89" s="24">
        <v>0</v>
      </c>
      <c r="AE89" s="25">
        <v>846</v>
      </c>
      <c r="AF89" s="24">
        <v>788723.69</v>
      </c>
      <c r="AG89" s="25">
        <v>62</v>
      </c>
      <c r="AH89" s="24">
        <v>1132211.1000000001</v>
      </c>
      <c r="AI89" s="25">
        <v>0</v>
      </c>
      <c r="AJ89" s="26">
        <v>0</v>
      </c>
      <c r="AK89" s="25">
        <v>0</v>
      </c>
      <c r="AL89" s="24">
        <v>0</v>
      </c>
      <c r="AM89" s="25">
        <v>0</v>
      </c>
      <c r="AN89" s="26">
        <v>0</v>
      </c>
      <c r="AO89" s="25">
        <v>0</v>
      </c>
      <c r="AP89" s="24">
        <v>0</v>
      </c>
      <c r="AQ89" s="24">
        <f t="shared" si="40"/>
        <v>1379999.37</v>
      </c>
      <c r="AR89" s="24">
        <f t="shared" si="41"/>
        <v>686063.53</v>
      </c>
      <c r="AS89" s="25">
        <v>1054</v>
      </c>
      <c r="AT89" s="24">
        <v>160247.74</v>
      </c>
      <c r="AU89" s="25">
        <v>0</v>
      </c>
      <c r="AV89" s="24">
        <v>0</v>
      </c>
      <c r="AW89" s="25">
        <v>564</v>
      </c>
      <c r="AX89" s="24">
        <v>525815.79</v>
      </c>
      <c r="AY89" s="25">
        <v>38</v>
      </c>
      <c r="AZ89" s="24">
        <v>693935.84</v>
      </c>
      <c r="BA89" s="25">
        <v>0</v>
      </c>
      <c r="BB89" s="26">
        <v>0</v>
      </c>
      <c r="BC89" s="25">
        <v>0</v>
      </c>
      <c r="BD89" s="24">
        <v>0</v>
      </c>
      <c r="BE89" s="25">
        <v>0</v>
      </c>
      <c r="BF89" s="26">
        <v>0</v>
      </c>
      <c r="BG89" s="25">
        <v>0</v>
      </c>
      <c r="BH89" s="24">
        <v>0</v>
      </c>
      <c r="BI89" s="24">
        <f t="shared" si="42"/>
        <v>1379999.37</v>
      </c>
      <c r="BJ89" s="24">
        <f t="shared" si="43"/>
        <v>686063.53</v>
      </c>
      <c r="BK89" s="25">
        <v>1054</v>
      </c>
      <c r="BL89" s="24">
        <v>160247.74</v>
      </c>
      <c r="BM89" s="25">
        <v>0</v>
      </c>
      <c r="BN89" s="24">
        <v>0</v>
      </c>
      <c r="BO89" s="25">
        <v>564</v>
      </c>
      <c r="BP89" s="24">
        <v>525815.79</v>
      </c>
      <c r="BQ89" s="25">
        <v>38</v>
      </c>
      <c r="BR89" s="24">
        <v>693935.84</v>
      </c>
      <c r="BS89" s="25">
        <v>0</v>
      </c>
      <c r="BT89" s="26">
        <v>0</v>
      </c>
      <c r="BU89" s="25">
        <v>0</v>
      </c>
      <c r="BV89" s="24">
        <v>0</v>
      </c>
      <c r="BW89" s="25">
        <v>0</v>
      </c>
      <c r="BX89" s="26">
        <v>0</v>
      </c>
      <c r="BY89" s="25">
        <v>0</v>
      </c>
      <c r="BZ89" s="24">
        <v>0</v>
      </c>
      <c r="CA89" s="24">
        <f t="shared" si="44"/>
        <v>1978691.71</v>
      </c>
      <c r="CB89" s="24">
        <f t="shared" si="45"/>
        <v>1029095.31</v>
      </c>
      <c r="CC89" s="25">
        <v>1580</v>
      </c>
      <c r="CD89" s="24">
        <v>240371.62</v>
      </c>
      <c r="CE89" s="25">
        <v>0</v>
      </c>
      <c r="CF89" s="24">
        <v>0</v>
      </c>
      <c r="CG89" s="25">
        <v>845</v>
      </c>
      <c r="CH89" s="24">
        <v>788723.69</v>
      </c>
      <c r="CI89" s="25">
        <v>51</v>
      </c>
      <c r="CJ89" s="26">
        <v>949596.4</v>
      </c>
      <c r="CK89" s="25">
        <v>0</v>
      </c>
      <c r="CL89" s="26">
        <v>0</v>
      </c>
      <c r="CM89" s="25">
        <v>0</v>
      </c>
      <c r="CN89" s="24">
        <v>0</v>
      </c>
      <c r="CO89" s="25">
        <v>0</v>
      </c>
      <c r="CP89" s="26">
        <v>0</v>
      </c>
      <c r="CQ89" s="25">
        <v>0</v>
      </c>
      <c r="CR89" s="24">
        <v>0</v>
      </c>
    </row>
    <row r="90" spans="1:96" x14ac:dyDescent="0.25">
      <c r="A90" s="6" t="s">
        <v>251</v>
      </c>
      <c r="B90" s="8" t="s">
        <v>48</v>
      </c>
      <c r="C90" s="28">
        <v>330045</v>
      </c>
      <c r="D90" s="29" t="s">
        <v>126</v>
      </c>
      <c r="E90" s="29" t="s">
        <v>123</v>
      </c>
      <c r="F90" s="31" t="s">
        <v>127</v>
      </c>
      <c r="G90" s="24">
        <f t="shared" si="36"/>
        <v>58308979.840000004</v>
      </c>
      <c r="H90" s="24">
        <f t="shared" si="37"/>
        <v>41484367.579999998</v>
      </c>
      <c r="I90" s="25">
        <f t="shared" si="35"/>
        <v>28284</v>
      </c>
      <c r="J90" s="24">
        <f t="shared" si="35"/>
        <v>22192863.199999999</v>
      </c>
      <c r="K90" s="25">
        <f t="shared" si="35"/>
        <v>10582</v>
      </c>
      <c r="L90" s="24">
        <f t="shared" si="35"/>
        <v>5156518.09</v>
      </c>
      <c r="M90" s="25">
        <f t="shared" si="35"/>
        <v>16681</v>
      </c>
      <c r="N90" s="24">
        <f t="shared" si="35"/>
        <v>14134986.289999999</v>
      </c>
      <c r="O90" s="25">
        <f t="shared" si="35"/>
        <v>997</v>
      </c>
      <c r="P90" s="24">
        <f t="shared" si="35"/>
        <v>9218468.3599999994</v>
      </c>
      <c r="Q90" s="25">
        <f t="shared" si="35"/>
        <v>437</v>
      </c>
      <c r="R90" s="24">
        <f t="shared" si="35"/>
        <v>7606143.9000000004</v>
      </c>
      <c r="S90" s="25">
        <f t="shared" si="35"/>
        <v>0</v>
      </c>
      <c r="T90" s="24">
        <f t="shared" si="35"/>
        <v>0</v>
      </c>
      <c r="U90" s="25">
        <f t="shared" si="35"/>
        <v>0</v>
      </c>
      <c r="V90" s="24">
        <f t="shared" si="35"/>
        <v>0</v>
      </c>
      <c r="W90" s="25">
        <f t="shared" si="35"/>
        <v>0</v>
      </c>
      <c r="X90" s="24">
        <f t="shared" si="32"/>
        <v>0</v>
      </c>
      <c r="Y90" s="24">
        <f t="shared" si="38"/>
        <v>16044920.390000001</v>
      </c>
      <c r="Z90" s="24">
        <f t="shared" si="39"/>
        <v>10997536.710000001</v>
      </c>
      <c r="AA90" s="25">
        <v>8485</v>
      </c>
      <c r="AB90" s="24">
        <v>5647712.2000000002</v>
      </c>
      <c r="AC90" s="25">
        <v>3175</v>
      </c>
      <c r="AD90" s="24">
        <v>1546955.43</v>
      </c>
      <c r="AE90" s="25">
        <v>5004</v>
      </c>
      <c r="AF90" s="24">
        <v>3802869.08</v>
      </c>
      <c r="AG90" s="25">
        <v>299</v>
      </c>
      <c r="AH90" s="24">
        <v>2765540.51</v>
      </c>
      <c r="AI90" s="25">
        <v>131</v>
      </c>
      <c r="AJ90" s="26">
        <v>2281843.17</v>
      </c>
      <c r="AK90" s="25">
        <v>0</v>
      </c>
      <c r="AL90" s="24">
        <v>0</v>
      </c>
      <c r="AM90" s="25">
        <v>0</v>
      </c>
      <c r="AN90" s="26">
        <v>0</v>
      </c>
      <c r="AO90" s="25">
        <v>0</v>
      </c>
      <c r="AP90" s="24">
        <v>0</v>
      </c>
      <c r="AQ90" s="24">
        <f t="shared" si="40"/>
        <v>13109569.539999999</v>
      </c>
      <c r="AR90" s="24">
        <f t="shared" si="41"/>
        <v>9744647.0899999999</v>
      </c>
      <c r="AS90" s="25">
        <v>5657</v>
      </c>
      <c r="AT90" s="24">
        <v>5448719.4000000004</v>
      </c>
      <c r="AU90" s="25">
        <v>2116</v>
      </c>
      <c r="AV90" s="24">
        <v>1031303.62</v>
      </c>
      <c r="AW90" s="25">
        <v>3336</v>
      </c>
      <c r="AX90" s="24">
        <v>3264624.07</v>
      </c>
      <c r="AY90" s="25">
        <v>199</v>
      </c>
      <c r="AZ90" s="24">
        <v>1843693.67</v>
      </c>
      <c r="BA90" s="25">
        <v>87</v>
      </c>
      <c r="BB90" s="26">
        <v>1521228.78</v>
      </c>
      <c r="BC90" s="25">
        <v>0</v>
      </c>
      <c r="BD90" s="24">
        <v>0</v>
      </c>
      <c r="BE90" s="25">
        <v>0</v>
      </c>
      <c r="BF90" s="26">
        <v>0</v>
      </c>
      <c r="BG90" s="25">
        <v>0</v>
      </c>
      <c r="BH90" s="24">
        <v>0</v>
      </c>
      <c r="BI90" s="24">
        <f t="shared" si="42"/>
        <v>13109569.539999999</v>
      </c>
      <c r="BJ90" s="24">
        <f t="shared" si="43"/>
        <v>9744647.0899999999</v>
      </c>
      <c r="BK90" s="25">
        <v>5657</v>
      </c>
      <c r="BL90" s="24">
        <v>5448719.4000000004</v>
      </c>
      <c r="BM90" s="25">
        <v>2116</v>
      </c>
      <c r="BN90" s="24">
        <v>1031303.62</v>
      </c>
      <c r="BO90" s="25">
        <v>3336</v>
      </c>
      <c r="BP90" s="24">
        <v>3264624.07</v>
      </c>
      <c r="BQ90" s="25">
        <v>199</v>
      </c>
      <c r="BR90" s="24">
        <v>1843693.67</v>
      </c>
      <c r="BS90" s="25">
        <v>87</v>
      </c>
      <c r="BT90" s="26">
        <v>1521228.78</v>
      </c>
      <c r="BU90" s="25">
        <v>0</v>
      </c>
      <c r="BV90" s="24">
        <v>0</v>
      </c>
      <c r="BW90" s="25">
        <v>0</v>
      </c>
      <c r="BX90" s="26">
        <v>0</v>
      </c>
      <c r="BY90" s="25">
        <v>0</v>
      </c>
      <c r="BZ90" s="24">
        <v>0</v>
      </c>
      <c r="CA90" s="24">
        <f t="shared" si="44"/>
        <v>16044920.369999999</v>
      </c>
      <c r="CB90" s="24">
        <f t="shared" si="45"/>
        <v>10997536.689999999</v>
      </c>
      <c r="CC90" s="25">
        <v>8485</v>
      </c>
      <c r="CD90" s="24">
        <v>5647712.2000000002</v>
      </c>
      <c r="CE90" s="25">
        <v>3175</v>
      </c>
      <c r="CF90" s="24">
        <v>1546955.42</v>
      </c>
      <c r="CG90" s="25">
        <v>5005</v>
      </c>
      <c r="CH90" s="24">
        <v>3802869.07</v>
      </c>
      <c r="CI90" s="25">
        <v>300</v>
      </c>
      <c r="CJ90" s="24">
        <v>2765540.51</v>
      </c>
      <c r="CK90" s="25">
        <v>132</v>
      </c>
      <c r="CL90" s="26">
        <v>2281843.17</v>
      </c>
      <c r="CM90" s="25">
        <v>0</v>
      </c>
      <c r="CN90" s="24">
        <v>0</v>
      </c>
      <c r="CO90" s="25">
        <v>0</v>
      </c>
      <c r="CP90" s="26">
        <v>0</v>
      </c>
      <c r="CQ90" s="25">
        <v>0</v>
      </c>
      <c r="CR90" s="24">
        <v>0</v>
      </c>
    </row>
    <row r="91" spans="1:96" x14ac:dyDescent="0.25">
      <c r="A91" s="6" t="s">
        <v>252</v>
      </c>
      <c r="B91" s="8" t="s">
        <v>49</v>
      </c>
      <c r="C91" s="28">
        <v>330368</v>
      </c>
      <c r="D91" s="29" t="s">
        <v>126</v>
      </c>
      <c r="E91" s="29" t="s">
        <v>135</v>
      </c>
      <c r="F91" s="31" t="s">
        <v>127</v>
      </c>
      <c r="G91" s="24">
        <f t="shared" si="36"/>
        <v>158297703.40000001</v>
      </c>
      <c r="H91" s="24">
        <f t="shared" si="37"/>
        <v>417244.62</v>
      </c>
      <c r="I91" s="25">
        <f t="shared" ref="I91:W107" si="47">AA91+AS91+BK91+CC91</f>
        <v>0</v>
      </c>
      <c r="J91" s="24">
        <f t="shared" si="47"/>
        <v>0</v>
      </c>
      <c r="K91" s="25">
        <f t="shared" si="47"/>
        <v>160</v>
      </c>
      <c r="L91" s="24">
        <f t="shared" si="47"/>
        <v>102155.92</v>
      </c>
      <c r="M91" s="25">
        <f t="shared" si="47"/>
        <v>0</v>
      </c>
      <c r="N91" s="24">
        <f t="shared" si="47"/>
        <v>315088.7</v>
      </c>
      <c r="O91" s="25">
        <f t="shared" si="47"/>
        <v>132</v>
      </c>
      <c r="P91" s="24">
        <f t="shared" si="47"/>
        <v>5925596.5099999998</v>
      </c>
      <c r="Q91" s="25">
        <f t="shared" si="47"/>
        <v>1537</v>
      </c>
      <c r="R91" s="24">
        <f t="shared" si="47"/>
        <v>151954862.27000001</v>
      </c>
      <c r="S91" s="25">
        <f t="shared" si="47"/>
        <v>0</v>
      </c>
      <c r="T91" s="24">
        <f t="shared" si="47"/>
        <v>0</v>
      </c>
      <c r="U91" s="25">
        <f t="shared" si="47"/>
        <v>478</v>
      </c>
      <c r="V91" s="24">
        <f t="shared" si="47"/>
        <v>73088938.870000005</v>
      </c>
      <c r="W91" s="25">
        <f t="shared" si="47"/>
        <v>0</v>
      </c>
      <c r="X91" s="24">
        <f t="shared" si="32"/>
        <v>0</v>
      </c>
      <c r="Y91" s="24">
        <f t="shared" si="38"/>
        <v>47915311.020000003</v>
      </c>
      <c r="Z91" s="24">
        <f t="shared" si="39"/>
        <v>151173.39000000001</v>
      </c>
      <c r="AA91" s="25">
        <v>0</v>
      </c>
      <c r="AB91" s="24">
        <v>0</v>
      </c>
      <c r="AC91" s="25">
        <v>48</v>
      </c>
      <c r="AD91" s="24">
        <v>30646.78</v>
      </c>
      <c r="AE91" s="25">
        <v>0</v>
      </c>
      <c r="AF91" s="24">
        <f>94526.61+26000</f>
        <v>120526.61</v>
      </c>
      <c r="AG91" s="25">
        <v>40</v>
      </c>
      <c r="AH91" s="24">
        <f>1777678.95+400000</f>
        <v>2177678.9500000002</v>
      </c>
      <c r="AI91" s="25">
        <v>461</v>
      </c>
      <c r="AJ91" s="26">
        <v>45586458.68</v>
      </c>
      <c r="AK91" s="25">
        <v>0</v>
      </c>
      <c r="AL91" s="24">
        <v>0</v>
      </c>
      <c r="AM91" s="25">
        <v>143</v>
      </c>
      <c r="AN91" s="26">
        <v>21926681.66</v>
      </c>
      <c r="AO91" s="25">
        <v>0</v>
      </c>
      <c r="AP91" s="24">
        <v>0</v>
      </c>
      <c r="AQ91" s="24">
        <f t="shared" si="40"/>
        <v>31659540.670000002</v>
      </c>
      <c r="AR91" s="24">
        <f t="shared" si="41"/>
        <v>83448.92</v>
      </c>
      <c r="AS91" s="25">
        <v>0</v>
      </c>
      <c r="AT91" s="24">
        <v>0</v>
      </c>
      <c r="AU91" s="25">
        <v>32</v>
      </c>
      <c r="AV91" s="24">
        <v>20431.18</v>
      </c>
      <c r="AW91" s="25">
        <v>0</v>
      </c>
      <c r="AX91" s="24">
        <v>63017.74</v>
      </c>
      <c r="AY91" s="25">
        <v>26</v>
      </c>
      <c r="AZ91" s="24">
        <v>1185119.3</v>
      </c>
      <c r="BA91" s="25">
        <v>307</v>
      </c>
      <c r="BB91" s="26">
        <v>30390972.449999999</v>
      </c>
      <c r="BC91" s="25">
        <v>0</v>
      </c>
      <c r="BD91" s="24">
        <v>0</v>
      </c>
      <c r="BE91" s="25">
        <v>96</v>
      </c>
      <c r="BF91" s="26">
        <v>14617787.77</v>
      </c>
      <c r="BG91" s="25">
        <v>0</v>
      </c>
      <c r="BH91" s="24">
        <v>0</v>
      </c>
      <c r="BI91" s="24">
        <f t="shared" si="42"/>
        <v>31659540.670000002</v>
      </c>
      <c r="BJ91" s="24">
        <f t="shared" si="43"/>
        <v>83448.92</v>
      </c>
      <c r="BK91" s="25">
        <v>0</v>
      </c>
      <c r="BL91" s="24">
        <v>0</v>
      </c>
      <c r="BM91" s="25">
        <v>32</v>
      </c>
      <c r="BN91" s="24">
        <v>20431.18</v>
      </c>
      <c r="BO91" s="25">
        <v>0</v>
      </c>
      <c r="BP91" s="24">
        <v>63017.74</v>
      </c>
      <c r="BQ91" s="25">
        <v>26</v>
      </c>
      <c r="BR91" s="24">
        <v>1185119.3</v>
      </c>
      <c r="BS91" s="25">
        <v>307</v>
      </c>
      <c r="BT91" s="26">
        <v>30390972.449999999</v>
      </c>
      <c r="BU91" s="25">
        <v>0</v>
      </c>
      <c r="BV91" s="24">
        <v>0</v>
      </c>
      <c r="BW91" s="25">
        <v>96</v>
      </c>
      <c r="BX91" s="26">
        <v>14617787.77</v>
      </c>
      <c r="BY91" s="25">
        <v>0</v>
      </c>
      <c r="BZ91" s="24">
        <v>0</v>
      </c>
      <c r="CA91" s="24">
        <f t="shared" si="44"/>
        <v>47063311.039999999</v>
      </c>
      <c r="CB91" s="24">
        <f t="shared" si="45"/>
        <v>99173.39</v>
      </c>
      <c r="CC91" s="25">
        <v>0</v>
      </c>
      <c r="CD91" s="24">
        <v>0</v>
      </c>
      <c r="CE91" s="25">
        <v>48</v>
      </c>
      <c r="CF91" s="24">
        <v>30646.78</v>
      </c>
      <c r="CG91" s="25">
        <v>0</v>
      </c>
      <c r="CH91" s="24">
        <f>94526.61-26000</f>
        <v>68526.61</v>
      </c>
      <c r="CI91" s="25">
        <v>40</v>
      </c>
      <c r="CJ91" s="24">
        <f>1777678.96-400000</f>
        <v>1377678.96</v>
      </c>
      <c r="CK91" s="25">
        <v>462</v>
      </c>
      <c r="CL91" s="26">
        <v>45586458.689999998</v>
      </c>
      <c r="CM91" s="25">
        <v>0</v>
      </c>
      <c r="CN91" s="24">
        <v>0</v>
      </c>
      <c r="CO91" s="25">
        <v>143</v>
      </c>
      <c r="CP91" s="26">
        <v>21926681.670000002</v>
      </c>
      <c r="CQ91" s="25">
        <v>0</v>
      </c>
      <c r="CR91" s="24">
        <v>0</v>
      </c>
    </row>
    <row r="92" spans="1:96" x14ac:dyDescent="0.25">
      <c r="A92" s="6" t="s">
        <v>253</v>
      </c>
      <c r="B92" s="11" t="s">
        <v>50</v>
      </c>
      <c r="C92" s="28">
        <v>330373</v>
      </c>
      <c r="D92" s="29" t="s">
        <v>126</v>
      </c>
      <c r="E92" s="29" t="s">
        <v>129</v>
      </c>
      <c r="F92" s="31" t="s">
        <v>127</v>
      </c>
      <c r="G92" s="24">
        <f t="shared" si="36"/>
        <v>14433029.289999999</v>
      </c>
      <c r="H92" s="24">
        <f t="shared" si="37"/>
        <v>0</v>
      </c>
      <c r="I92" s="25">
        <f t="shared" si="47"/>
        <v>0</v>
      </c>
      <c r="J92" s="24">
        <f t="shared" si="47"/>
        <v>0</v>
      </c>
      <c r="K92" s="25">
        <f t="shared" si="47"/>
        <v>0</v>
      </c>
      <c r="L92" s="24">
        <f t="shared" si="47"/>
        <v>0</v>
      </c>
      <c r="M92" s="25">
        <f t="shared" si="47"/>
        <v>0</v>
      </c>
      <c r="N92" s="24">
        <f t="shared" si="47"/>
        <v>0</v>
      </c>
      <c r="O92" s="25">
        <f t="shared" si="47"/>
        <v>249</v>
      </c>
      <c r="P92" s="24">
        <f t="shared" si="47"/>
        <v>10135302.029999999</v>
      </c>
      <c r="Q92" s="25">
        <f t="shared" si="47"/>
        <v>70</v>
      </c>
      <c r="R92" s="24">
        <f t="shared" si="47"/>
        <v>4297727.26</v>
      </c>
      <c r="S92" s="25">
        <f t="shared" si="47"/>
        <v>0</v>
      </c>
      <c r="T92" s="24">
        <f t="shared" si="47"/>
        <v>0</v>
      </c>
      <c r="U92" s="25">
        <f t="shared" si="47"/>
        <v>53</v>
      </c>
      <c r="V92" s="24">
        <f t="shared" si="47"/>
        <v>3380955.25</v>
      </c>
      <c r="W92" s="25">
        <f t="shared" si="47"/>
        <v>0</v>
      </c>
      <c r="X92" s="24">
        <f t="shared" si="32"/>
        <v>0</v>
      </c>
      <c r="Y92" s="24">
        <f t="shared" si="38"/>
        <v>4329908.79</v>
      </c>
      <c r="Z92" s="24">
        <f t="shared" si="39"/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75</v>
      </c>
      <c r="AH92" s="24">
        <v>3040590.61</v>
      </c>
      <c r="AI92" s="25">
        <v>21</v>
      </c>
      <c r="AJ92" s="26">
        <v>1289318.18</v>
      </c>
      <c r="AK92" s="25">
        <v>0</v>
      </c>
      <c r="AL92" s="24">
        <v>0</v>
      </c>
      <c r="AM92" s="25">
        <v>16</v>
      </c>
      <c r="AN92" s="26">
        <v>1014286.58</v>
      </c>
      <c r="AO92" s="25">
        <v>0</v>
      </c>
      <c r="AP92" s="24">
        <v>0</v>
      </c>
      <c r="AQ92" s="24">
        <f t="shared" si="40"/>
        <v>2886605.86</v>
      </c>
      <c r="AR92" s="24">
        <f t="shared" si="41"/>
        <v>0</v>
      </c>
      <c r="AS92" s="25">
        <v>0</v>
      </c>
      <c r="AT92" s="24">
        <v>0</v>
      </c>
      <c r="AU92" s="25">
        <v>0</v>
      </c>
      <c r="AV92" s="24">
        <v>0</v>
      </c>
      <c r="AW92" s="25">
        <v>0</v>
      </c>
      <c r="AX92" s="24">
        <v>0</v>
      </c>
      <c r="AY92" s="25">
        <v>50</v>
      </c>
      <c r="AZ92" s="24">
        <v>2027060.41</v>
      </c>
      <c r="BA92" s="25">
        <v>14</v>
      </c>
      <c r="BB92" s="26">
        <v>859545.45</v>
      </c>
      <c r="BC92" s="25">
        <v>0</v>
      </c>
      <c r="BD92" s="24">
        <v>0</v>
      </c>
      <c r="BE92" s="25">
        <v>11</v>
      </c>
      <c r="BF92" s="26">
        <v>676191.05</v>
      </c>
      <c r="BG92" s="25">
        <v>0</v>
      </c>
      <c r="BH92" s="24">
        <v>0</v>
      </c>
      <c r="BI92" s="24">
        <f t="shared" si="42"/>
        <v>2886605.86</v>
      </c>
      <c r="BJ92" s="24">
        <f t="shared" si="43"/>
        <v>0</v>
      </c>
      <c r="BK92" s="25">
        <v>0</v>
      </c>
      <c r="BL92" s="24">
        <v>0</v>
      </c>
      <c r="BM92" s="25">
        <v>0</v>
      </c>
      <c r="BN92" s="24">
        <v>0</v>
      </c>
      <c r="BO92" s="25">
        <v>0</v>
      </c>
      <c r="BP92" s="24">
        <v>0</v>
      </c>
      <c r="BQ92" s="25">
        <v>50</v>
      </c>
      <c r="BR92" s="24">
        <v>2027060.41</v>
      </c>
      <c r="BS92" s="25">
        <v>14</v>
      </c>
      <c r="BT92" s="26">
        <v>859545.45</v>
      </c>
      <c r="BU92" s="25">
        <v>0</v>
      </c>
      <c r="BV92" s="24">
        <v>0</v>
      </c>
      <c r="BW92" s="25">
        <v>11</v>
      </c>
      <c r="BX92" s="26">
        <v>676191.05</v>
      </c>
      <c r="BY92" s="25">
        <v>0</v>
      </c>
      <c r="BZ92" s="24">
        <v>0</v>
      </c>
      <c r="CA92" s="24">
        <f t="shared" si="44"/>
        <v>4329908.78</v>
      </c>
      <c r="CB92" s="24">
        <f t="shared" si="45"/>
        <v>0</v>
      </c>
      <c r="CC92" s="25">
        <v>0</v>
      </c>
      <c r="CD92" s="24">
        <v>0</v>
      </c>
      <c r="CE92" s="25">
        <v>0</v>
      </c>
      <c r="CF92" s="24">
        <v>0</v>
      </c>
      <c r="CG92" s="25">
        <v>0</v>
      </c>
      <c r="CH92" s="24">
        <v>0</v>
      </c>
      <c r="CI92" s="25">
        <v>74</v>
      </c>
      <c r="CJ92" s="24">
        <v>3040590.6</v>
      </c>
      <c r="CK92" s="25">
        <v>21</v>
      </c>
      <c r="CL92" s="26">
        <v>1289318.18</v>
      </c>
      <c r="CM92" s="25">
        <v>0</v>
      </c>
      <c r="CN92" s="24">
        <v>0</v>
      </c>
      <c r="CO92" s="25">
        <v>15</v>
      </c>
      <c r="CP92" s="26">
        <v>1014286.57</v>
      </c>
      <c r="CQ92" s="25">
        <v>0</v>
      </c>
      <c r="CR92" s="24">
        <v>0</v>
      </c>
    </row>
    <row r="93" spans="1:96" x14ac:dyDescent="0.25">
      <c r="A93" s="6" t="s">
        <v>254</v>
      </c>
      <c r="B93" s="8" t="s">
        <v>109</v>
      </c>
      <c r="C93" s="28">
        <v>330417</v>
      </c>
      <c r="D93" s="29" t="s">
        <v>126</v>
      </c>
      <c r="E93" s="29" t="s">
        <v>129</v>
      </c>
      <c r="F93" s="31" t="s">
        <v>127</v>
      </c>
      <c r="G93" s="24">
        <f t="shared" si="36"/>
        <v>18374946.879999999</v>
      </c>
      <c r="H93" s="24">
        <f t="shared" si="37"/>
        <v>18374946.879999999</v>
      </c>
      <c r="I93" s="25">
        <f t="shared" si="47"/>
        <v>0</v>
      </c>
      <c r="J93" s="24">
        <f t="shared" si="47"/>
        <v>0</v>
      </c>
      <c r="K93" s="25">
        <f t="shared" si="47"/>
        <v>0</v>
      </c>
      <c r="L93" s="24">
        <f t="shared" si="47"/>
        <v>0</v>
      </c>
      <c r="M93" s="25">
        <f t="shared" si="47"/>
        <v>204</v>
      </c>
      <c r="N93" s="24">
        <f t="shared" si="47"/>
        <v>18374946.879999999</v>
      </c>
      <c r="O93" s="25">
        <f t="shared" si="47"/>
        <v>0</v>
      </c>
      <c r="P93" s="24">
        <f t="shared" si="47"/>
        <v>0</v>
      </c>
      <c r="Q93" s="25">
        <f t="shared" si="47"/>
        <v>0</v>
      </c>
      <c r="R93" s="24">
        <f t="shared" si="47"/>
        <v>0</v>
      </c>
      <c r="S93" s="25">
        <f t="shared" si="47"/>
        <v>0</v>
      </c>
      <c r="T93" s="24">
        <f t="shared" si="47"/>
        <v>0</v>
      </c>
      <c r="U93" s="25">
        <f t="shared" si="47"/>
        <v>0</v>
      </c>
      <c r="V93" s="24">
        <f t="shared" si="47"/>
        <v>0</v>
      </c>
      <c r="W93" s="25">
        <f t="shared" si="47"/>
        <v>0</v>
      </c>
      <c r="X93" s="24">
        <f t="shared" si="32"/>
        <v>0</v>
      </c>
      <c r="Y93" s="24">
        <f t="shared" si="38"/>
        <v>5512484.0599999996</v>
      </c>
      <c r="Z93" s="24">
        <f t="shared" si="39"/>
        <v>5512484.0599999996</v>
      </c>
      <c r="AA93" s="25">
        <v>0</v>
      </c>
      <c r="AB93" s="24">
        <v>0</v>
      </c>
      <c r="AC93" s="25">
        <v>0</v>
      </c>
      <c r="AD93" s="24">
        <v>0</v>
      </c>
      <c r="AE93" s="25">
        <v>61</v>
      </c>
      <c r="AF93" s="24">
        <v>5512484.0599999996</v>
      </c>
      <c r="AG93" s="25">
        <v>0</v>
      </c>
      <c r="AH93" s="24">
        <v>0</v>
      </c>
      <c r="AI93" s="25">
        <v>0</v>
      </c>
      <c r="AJ93" s="26">
        <v>0</v>
      </c>
      <c r="AK93" s="25">
        <v>0</v>
      </c>
      <c r="AL93" s="24">
        <v>0</v>
      </c>
      <c r="AM93" s="25">
        <v>0</v>
      </c>
      <c r="AN93" s="26">
        <v>0</v>
      </c>
      <c r="AO93" s="25">
        <v>0</v>
      </c>
      <c r="AP93" s="24">
        <v>0</v>
      </c>
      <c r="AQ93" s="24">
        <f t="shared" si="40"/>
        <v>3674989.38</v>
      </c>
      <c r="AR93" s="24">
        <f t="shared" si="41"/>
        <v>3674989.38</v>
      </c>
      <c r="AS93" s="25">
        <v>0</v>
      </c>
      <c r="AT93" s="24">
        <v>0</v>
      </c>
      <c r="AU93" s="25">
        <v>0</v>
      </c>
      <c r="AV93" s="24">
        <v>0</v>
      </c>
      <c r="AW93" s="25">
        <v>41</v>
      </c>
      <c r="AX93" s="24">
        <v>3674989.38</v>
      </c>
      <c r="AY93" s="25">
        <v>0</v>
      </c>
      <c r="AZ93" s="24">
        <v>0</v>
      </c>
      <c r="BA93" s="25">
        <v>0</v>
      </c>
      <c r="BB93" s="26">
        <v>0</v>
      </c>
      <c r="BC93" s="25">
        <v>0</v>
      </c>
      <c r="BD93" s="24">
        <v>0</v>
      </c>
      <c r="BE93" s="25">
        <v>0</v>
      </c>
      <c r="BF93" s="26">
        <v>0</v>
      </c>
      <c r="BG93" s="25">
        <v>0</v>
      </c>
      <c r="BH93" s="24">
        <v>0</v>
      </c>
      <c r="BI93" s="24">
        <f t="shared" si="42"/>
        <v>3674989.38</v>
      </c>
      <c r="BJ93" s="24">
        <f t="shared" si="43"/>
        <v>3674989.38</v>
      </c>
      <c r="BK93" s="25">
        <v>0</v>
      </c>
      <c r="BL93" s="24">
        <v>0</v>
      </c>
      <c r="BM93" s="25">
        <v>0</v>
      </c>
      <c r="BN93" s="24">
        <v>0</v>
      </c>
      <c r="BO93" s="25">
        <v>41</v>
      </c>
      <c r="BP93" s="24">
        <v>3674989.38</v>
      </c>
      <c r="BQ93" s="25">
        <v>0</v>
      </c>
      <c r="BR93" s="24">
        <v>0</v>
      </c>
      <c r="BS93" s="25">
        <v>0</v>
      </c>
      <c r="BT93" s="26">
        <v>0</v>
      </c>
      <c r="BU93" s="25">
        <v>0</v>
      </c>
      <c r="BV93" s="24">
        <v>0</v>
      </c>
      <c r="BW93" s="25">
        <v>0</v>
      </c>
      <c r="BX93" s="26">
        <v>0</v>
      </c>
      <c r="BY93" s="25">
        <v>0</v>
      </c>
      <c r="BZ93" s="24">
        <v>0</v>
      </c>
      <c r="CA93" s="24">
        <f t="shared" si="44"/>
        <v>5512484.0599999996</v>
      </c>
      <c r="CB93" s="24">
        <f t="shared" si="45"/>
        <v>5512484.0599999996</v>
      </c>
      <c r="CC93" s="25">
        <v>0</v>
      </c>
      <c r="CD93" s="24">
        <v>0</v>
      </c>
      <c r="CE93" s="25">
        <v>0</v>
      </c>
      <c r="CF93" s="24">
        <v>0</v>
      </c>
      <c r="CG93" s="25">
        <v>61</v>
      </c>
      <c r="CH93" s="24">
        <v>5512484.0599999996</v>
      </c>
      <c r="CI93" s="25">
        <v>0</v>
      </c>
      <c r="CJ93" s="24">
        <v>0</v>
      </c>
      <c r="CK93" s="25">
        <v>0</v>
      </c>
      <c r="CL93" s="26">
        <v>0</v>
      </c>
      <c r="CM93" s="25">
        <v>0</v>
      </c>
      <c r="CN93" s="24">
        <v>0</v>
      </c>
      <c r="CO93" s="25">
        <v>0</v>
      </c>
      <c r="CP93" s="26">
        <v>0</v>
      </c>
      <c r="CQ93" s="25">
        <v>0</v>
      </c>
      <c r="CR93" s="24">
        <v>0</v>
      </c>
    </row>
    <row r="94" spans="1:96" x14ac:dyDescent="0.25">
      <c r="A94" s="6"/>
      <c r="B94" s="13" t="s">
        <v>51</v>
      </c>
      <c r="C94" s="28"/>
      <c r="D94" s="29"/>
      <c r="E94" s="29"/>
      <c r="F94" s="31"/>
      <c r="G94" s="24">
        <f t="shared" si="36"/>
        <v>0</v>
      </c>
      <c r="H94" s="24">
        <f t="shared" si="37"/>
        <v>0</v>
      </c>
      <c r="I94" s="25">
        <f t="shared" si="47"/>
        <v>0</v>
      </c>
      <c r="J94" s="24">
        <f t="shared" si="47"/>
        <v>0</v>
      </c>
      <c r="K94" s="25">
        <f t="shared" si="47"/>
        <v>0</v>
      </c>
      <c r="L94" s="24">
        <f t="shared" si="47"/>
        <v>0</v>
      </c>
      <c r="M94" s="25">
        <f t="shared" si="47"/>
        <v>0</v>
      </c>
      <c r="N94" s="24">
        <f t="shared" si="47"/>
        <v>0</v>
      </c>
      <c r="O94" s="25">
        <f t="shared" si="47"/>
        <v>0</v>
      </c>
      <c r="P94" s="24">
        <f t="shared" si="47"/>
        <v>0</v>
      </c>
      <c r="Q94" s="25">
        <f t="shared" si="47"/>
        <v>0</v>
      </c>
      <c r="R94" s="24">
        <f t="shared" si="47"/>
        <v>0</v>
      </c>
      <c r="S94" s="25">
        <f t="shared" si="47"/>
        <v>0</v>
      </c>
      <c r="T94" s="24">
        <f t="shared" si="47"/>
        <v>0</v>
      </c>
      <c r="U94" s="25">
        <f t="shared" si="47"/>
        <v>0</v>
      </c>
      <c r="V94" s="24">
        <f t="shared" si="47"/>
        <v>0</v>
      </c>
      <c r="W94" s="25">
        <f t="shared" si="47"/>
        <v>0</v>
      </c>
      <c r="X94" s="24">
        <f t="shared" si="32"/>
        <v>0</v>
      </c>
      <c r="Y94" s="24">
        <f t="shared" si="38"/>
        <v>0</v>
      </c>
      <c r="Z94" s="24">
        <f t="shared" si="39"/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6">
        <v>0</v>
      </c>
      <c r="AK94" s="25">
        <v>0</v>
      </c>
      <c r="AL94" s="24">
        <v>0</v>
      </c>
      <c r="AM94" s="25">
        <v>0</v>
      </c>
      <c r="AN94" s="26">
        <v>0</v>
      </c>
      <c r="AO94" s="25">
        <v>0</v>
      </c>
      <c r="AP94" s="24">
        <v>0</v>
      </c>
      <c r="AQ94" s="24">
        <f t="shared" si="40"/>
        <v>0</v>
      </c>
      <c r="AR94" s="24">
        <f t="shared" si="41"/>
        <v>0</v>
      </c>
      <c r="AS94" s="25">
        <v>0</v>
      </c>
      <c r="AT94" s="24">
        <v>0</v>
      </c>
      <c r="AU94" s="25">
        <v>0</v>
      </c>
      <c r="AV94" s="24">
        <v>0</v>
      </c>
      <c r="AW94" s="25">
        <v>0</v>
      </c>
      <c r="AX94" s="24">
        <v>0</v>
      </c>
      <c r="AY94" s="25">
        <v>0</v>
      </c>
      <c r="AZ94" s="24">
        <v>0</v>
      </c>
      <c r="BA94" s="25">
        <v>0</v>
      </c>
      <c r="BB94" s="26">
        <v>0</v>
      </c>
      <c r="BC94" s="25">
        <v>0</v>
      </c>
      <c r="BD94" s="24">
        <v>0</v>
      </c>
      <c r="BE94" s="25">
        <v>0</v>
      </c>
      <c r="BF94" s="26">
        <v>0</v>
      </c>
      <c r="BG94" s="25">
        <v>0</v>
      </c>
      <c r="BH94" s="24">
        <v>0</v>
      </c>
      <c r="BI94" s="24">
        <f t="shared" si="42"/>
        <v>0</v>
      </c>
      <c r="BJ94" s="24">
        <f t="shared" si="43"/>
        <v>0</v>
      </c>
      <c r="BK94" s="25">
        <v>0</v>
      </c>
      <c r="BL94" s="24">
        <v>0</v>
      </c>
      <c r="BM94" s="25">
        <v>0</v>
      </c>
      <c r="BN94" s="24">
        <v>0</v>
      </c>
      <c r="BO94" s="25">
        <v>0</v>
      </c>
      <c r="BP94" s="24">
        <v>0</v>
      </c>
      <c r="BQ94" s="25">
        <v>0</v>
      </c>
      <c r="BR94" s="24">
        <v>0</v>
      </c>
      <c r="BS94" s="25">
        <v>0</v>
      </c>
      <c r="BT94" s="26">
        <v>0</v>
      </c>
      <c r="BU94" s="25">
        <v>0</v>
      </c>
      <c r="BV94" s="24">
        <v>0</v>
      </c>
      <c r="BW94" s="25">
        <v>0</v>
      </c>
      <c r="BX94" s="26">
        <v>0</v>
      </c>
      <c r="BY94" s="25">
        <v>0</v>
      </c>
      <c r="BZ94" s="24">
        <v>0</v>
      </c>
      <c r="CA94" s="24">
        <f t="shared" si="44"/>
        <v>0</v>
      </c>
      <c r="CB94" s="24">
        <f t="shared" si="45"/>
        <v>0</v>
      </c>
      <c r="CC94" s="25">
        <v>0</v>
      </c>
      <c r="CD94" s="24">
        <v>0</v>
      </c>
      <c r="CE94" s="25">
        <v>0</v>
      </c>
      <c r="CF94" s="24">
        <v>0</v>
      </c>
      <c r="CG94" s="25">
        <v>0</v>
      </c>
      <c r="CH94" s="24">
        <v>0</v>
      </c>
      <c r="CI94" s="25">
        <v>0</v>
      </c>
      <c r="CJ94" s="24">
        <v>0</v>
      </c>
      <c r="CK94" s="25">
        <v>0</v>
      </c>
      <c r="CL94" s="26">
        <v>0</v>
      </c>
      <c r="CM94" s="25">
        <v>0</v>
      </c>
      <c r="CN94" s="24">
        <v>0</v>
      </c>
      <c r="CO94" s="25">
        <v>0</v>
      </c>
      <c r="CP94" s="26">
        <v>0</v>
      </c>
      <c r="CQ94" s="25">
        <v>0</v>
      </c>
      <c r="CR94" s="24">
        <v>0</v>
      </c>
    </row>
    <row r="95" spans="1:96" x14ac:dyDescent="0.25">
      <c r="A95" s="6" t="s">
        <v>255</v>
      </c>
      <c r="B95" s="8" t="s">
        <v>52</v>
      </c>
      <c r="C95" s="28">
        <v>330054</v>
      </c>
      <c r="D95" s="29" t="s">
        <v>142</v>
      </c>
      <c r="E95" s="29" t="s">
        <v>123</v>
      </c>
      <c r="F95" s="31" t="s">
        <v>143</v>
      </c>
      <c r="G95" s="24">
        <f t="shared" si="36"/>
        <v>142350827.63</v>
      </c>
      <c r="H95" s="24">
        <f t="shared" si="37"/>
        <v>73593865.090000004</v>
      </c>
      <c r="I95" s="25">
        <f t="shared" si="47"/>
        <v>46565</v>
      </c>
      <c r="J95" s="24">
        <f t="shared" si="47"/>
        <v>34127043.909999996</v>
      </c>
      <c r="K95" s="25">
        <f t="shared" si="47"/>
        <v>18704</v>
      </c>
      <c r="L95" s="24">
        <f t="shared" si="47"/>
        <v>11701929.880000001</v>
      </c>
      <c r="M95" s="25">
        <f t="shared" si="47"/>
        <v>34549</v>
      </c>
      <c r="N95" s="24">
        <f t="shared" si="47"/>
        <v>27764891.300000001</v>
      </c>
      <c r="O95" s="25">
        <f t="shared" si="47"/>
        <v>674</v>
      </c>
      <c r="P95" s="24">
        <f t="shared" si="47"/>
        <v>7010230.8499999996</v>
      </c>
      <c r="Q95" s="25">
        <f t="shared" si="47"/>
        <v>2464</v>
      </c>
      <c r="R95" s="24">
        <f t="shared" si="47"/>
        <v>49709381.810000002</v>
      </c>
      <c r="S95" s="25">
        <f t="shared" si="47"/>
        <v>0</v>
      </c>
      <c r="T95" s="24">
        <f t="shared" si="47"/>
        <v>0</v>
      </c>
      <c r="U95" s="25">
        <f t="shared" si="47"/>
        <v>0</v>
      </c>
      <c r="V95" s="24">
        <f t="shared" si="47"/>
        <v>0</v>
      </c>
      <c r="W95" s="25">
        <f t="shared" si="47"/>
        <v>7269</v>
      </c>
      <c r="X95" s="24">
        <f t="shared" si="32"/>
        <v>12037349.880000001</v>
      </c>
      <c r="Y95" s="24">
        <f t="shared" si="38"/>
        <v>39319217.579999998</v>
      </c>
      <c r="Z95" s="24">
        <f t="shared" si="39"/>
        <v>19281864.699999999</v>
      </c>
      <c r="AA95" s="25">
        <v>13970</v>
      </c>
      <c r="AB95" s="24">
        <v>8600021.6600000001</v>
      </c>
      <c r="AC95" s="25">
        <v>5611</v>
      </c>
      <c r="AD95" s="24">
        <v>3510578.96</v>
      </c>
      <c r="AE95" s="25">
        <v>10365</v>
      </c>
      <c r="AF95" s="24">
        <v>7171264.0800000001</v>
      </c>
      <c r="AG95" s="25">
        <v>202</v>
      </c>
      <c r="AH95" s="24">
        <v>2103069.2599999998</v>
      </c>
      <c r="AI95" s="25">
        <v>739</v>
      </c>
      <c r="AJ95" s="26">
        <v>14912814.539999999</v>
      </c>
      <c r="AK95" s="25">
        <v>0</v>
      </c>
      <c r="AL95" s="24">
        <v>0</v>
      </c>
      <c r="AM95" s="25">
        <v>0</v>
      </c>
      <c r="AN95" s="26">
        <v>0</v>
      </c>
      <c r="AO95" s="25">
        <v>1817</v>
      </c>
      <c r="AP95" s="24">
        <v>3021469.08</v>
      </c>
      <c r="AQ95" s="24">
        <f t="shared" si="40"/>
        <v>31880459.460000001</v>
      </c>
      <c r="AR95" s="24">
        <f t="shared" si="41"/>
        <v>17515067.850000001</v>
      </c>
      <c r="AS95" s="25">
        <v>9313</v>
      </c>
      <c r="AT95" s="24">
        <v>8463500.3000000007</v>
      </c>
      <c r="AU95" s="25">
        <v>3741</v>
      </c>
      <c r="AV95" s="24">
        <v>2340385.98</v>
      </c>
      <c r="AW95" s="25">
        <v>6910</v>
      </c>
      <c r="AX95" s="24">
        <v>6711181.5700000003</v>
      </c>
      <c r="AY95" s="25">
        <v>135</v>
      </c>
      <c r="AZ95" s="24">
        <v>1402046.17</v>
      </c>
      <c r="BA95" s="25">
        <v>493</v>
      </c>
      <c r="BB95" s="26">
        <v>9941876.3599999994</v>
      </c>
      <c r="BC95" s="25">
        <v>0</v>
      </c>
      <c r="BD95" s="24">
        <v>0</v>
      </c>
      <c r="BE95" s="25">
        <v>0</v>
      </c>
      <c r="BF95" s="26">
        <v>0</v>
      </c>
      <c r="BG95" s="25">
        <v>1817</v>
      </c>
      <c r="BH95" s="24">
        <v>3021469.08</v>
      </c>
      <c r="BI95" s="24">
        <f t="shared" si="42"/>
        <v>31880459.460000001</v>
      </c>
      <c r="BJ95" s="24">
        <f t="shared" si="43"/>
        <v>17515067.850000001</v>
      </c>
      <c r="BK95" s="25">
        <v>9313</v>
      </c>
      <c r="BL95" s="24">
        <v>8463500.3000000007</v>
      </c>
      <c r="BM95" s="25">
        <v>3741</v>
      </c>
      <c r="BN95" s="24">
        <v>2340385.98</v>
      </c>
      <c r="BO95" s="25">
        <v>6910</v>
      </c>
      <c r="BP95" s="24">
        <v>6711181.5700000003</v>
      </c>
      <c r="BQ95" s="25">
        <v>135</v>
      </c>
      <c r="BR95" s="24">
        <v>1402046.17</v>
      </c>
      <c r="BS95" s="25">
        <v>493</v>
      </c>
      <c r="BT95" s="26">
        <v>9941876.3599999994</v>
      </c>
      <c r="BU95" s="25">
        <v>0</v>
      </c>
      <c r="BV95" s="24">
        <v>0</v>
      </c>
      <c r="BW95" s="25">
        <v>0</v>
      </c>
      <c r="BX95" s="26">
        <v>0</v>
      </c>
      <c r="BY95" s="25">
        <v>1817</v>
      </c>
      <c r="BZ95" s="24">
        <v>3021469.08</v>
      </c>
      <c r="CA95" s="24">
        <f t="shared" si="44"/>
        <v>39270691.130000003</v>
      </c>
      <c r="CB95" s="24">
        <f t="shared" si="45"/>
        <v>19281864.690000001</v>
      </c>
      <c r="CC95" s="25">
        <v>13969</v>
      </c>
      <c r="CD95" s="24">
        <v>8600021.6500000004</v>
      </c>
      <c r="CE95" s="25">
        <v>5611</v>
      </c>
      <c r="CF95" s="24">
        <v>3510578.96</v>
      </c>
      <c r="CG95" s="25">
        <v>10364</v>
      </c>
      <c r="CH95" s="24">
        <v>7171264.0800000001</v>
      </c>
      <c r="CI95" s="25">
        <v>202</v>
      </c>
      <c r="CJ95" s="24">
        <v>2103069.25</v>
      </c>
      <c r="CK95" s="25">
        <v>739</v>
      </c>
      <c r="CL95" s="26">
        <v>14912814.550000001</v>
      </c>
      <c r="CM95" s="25">
        <v>0</v>
      </c>
      <c r="CN95" s="24">
        <v>0</v>
      </c>
      <c r="CO95" s="25">
        <v>0</v>
      </c>
      <c r="CP95" s="26">
        <v>0</v>
      </c>
      <c r="CQ95" s="25">
        <v>1818</v>
      </c>
      <c r="CR95" s="24">
        <v>2972942.64</v>
      </c>
    </row>
    <row r="96" spans="1:96" x14ac:dyDescent="0.25">
      <c r="A96" s="6" t="s">
        <v>256</v>
      </c>
      <c r="B96" s="8" t="s">
        <v>53</v>
      </c>
      <c r="C96" s="28">
        <v>330238</v>
      </c>
      <c r="D96" s="29" t="s">
        <v>142</v>
      </c>
      <c r="E96" s="29" t="s">
        <v>123</v>
      </c>
      <c r="F96" s="31" t="s">
        <v>143</v>
      </c>
      <c r="G96" s="24">
        <f t="shared" si="36"/>
        <v>7972059.4400000004</v>
      </c>
      <c r="H96" s="24">
        <f t="shared" si="37"/>
        <v>7972059.4400000004</v>
      </c>
      <c r="I96" s="25">
        <f t="shared" si="47"/>
        <v>5160</v>
      </c>
      <c r="J96" s="24">
        <f t="shared" si="47"/>
        <v>2418187.09</v>
      </c>
      <c r="K96" s="25">
        <f t="shared" si="47"/>
        <v>1543</v>
      </c>
      <c r="L96" s="24">
        <f t="shared" si="47"/>
        <v>886076.84</v>
      </c>
      <c r="M96" s="25">
        <f t="shared" si="47"/>
        <v>4238</v>
      </c>
      <c r="N96" s="24">
        <f t="shared" si="47"/>
        <v>4667795.51</v>
      </c>
      <c r="O96" s="25">
        <f t="shared" si="47"/>
        <v>0</v>
      </c>
      <c r="P96" s="24">
        <f t="shared" si="47"/>
        <v>0</v>
      </c>
      <c r="Q96" s="25">
        <f t="shared" si="47"/>
        <v>0</v>
      </c>
      <c r="R96" s="24">
        <f t="shared" si="47"/>
        <v>0</v>
      </c>
      <c r="S96" s="25">
        <f t="shared" si="47"/>
        <v>0</v>
      </c>
      <c r="T96" s="24">
        <f t="shared" si="47"/>
        <v>0</v>
      </c>
      <c r="U96" s="25">
        <f t="shared" si="47"/>
        <v>0</v>
      </c>
      <c r="V96" s="24">
        <f t="shared" si="47"/>
        <v>0</v>
      </c>
      <c r="W96" s="25">
        <f t="shared" si="47"/>
        <v>0</v>
      </c>
      <c r="X96" s="24">
        <f t="shared" si="32"/>
        <v>0</v>
      </c>
      <c r="Y96" s="24">
        <f t="shared" si="38"/>
        <v>2391617.83</v>
      </c>
      <c r="Z96" s="24">
        <f t="shared" si="39"/>
        <v>2391617.83</v>
      </c>
      <c r="AA96" s="25">
        <v>1548</v>
      </c>
      <c r="AB96" s="24">
        <v>725456.13</v>
      </c>
      <c r="AC96" s="25">
        <v>463</v>
      </c>
      <c r="AD96" s="24">
        <v>265823.05</v>
      </c>
      <c r="AE96" s="25">
        <v>1271</v>
      </c>
      <c r="AF96" s="24">
        <v>1400338.65</v>
      </c>
      <c r="AG96" s="25">
        <v>0</v>
      </c>
      <c r="AH96" s="24">
        <v>0</v>
      </c>
      <c r="AI96" s="25">
        <v>0</v>
      </c>
      <c r="AJ96" s="26">
        <v>0</v>
      </c>
      <c r="AK96" s="25">
        <v>0</v>
      </c>
      <c r="AL96" s="24">
        <v>0</v>
      </c>
      <c r="AM96" s="25">
        <v>0</v>
      </c>
      <c r="AN96" s="26">
        <v>0</v>
      </c>
      <c r="AO96" s="25">
        <v>0</v>
      </c>
      <c r="AP96" s="24">
        <v>0</v>
      </c>
      <c r="AQ96" s="24">
        <f t="shared" si="40"/>
        <v>1594411.89</v>
      </c>
      <c r="AR96" s="24">
        <f t="shared" si="41"/>
        <v>1594411.89</v>
      </c>
      <c r="AS96" s="25">
        <v>1032</v>
      </c>
      <c r="AT96" s="24">
        <v>483637.42</v>
      </c>
      <c r="AU96" s="25">
        <v>309</v>
      </c>
      <c r="AV96" s="24">
        <v>177215.37</v>
      </c>
      <c r="AW96" s="25">
        <v>848</v>
      </c>
      <c r="AX96" s="24">
        <v>933559.1</v>
      </c>
      <c r="AY96" s="25">
        <v>0</v>
      </c>
      <c r="AZ96" s="24">
        <v>0</v>
      </c>
      <c r="BA96" s="25">
        <v>0</v>
      </c>
      <c r="BB96" s="26">
        <v>0</v>
      </c>
      <c r="BC96" s="25">
        <v>0</v>
      </c>
      <c r="BD96" s="24">
        <v>0</v>
      </c>
      <c r="BE96" s="25">
        <v>0</v>
      </c>
      <c r="BF96" s="26">
        <v>0</v>
      </c>
      <c r="BG96" s="25">
        <v>0</v>
      </c>
      <c r="BH96" s="24">
        <v>0</v>
      </c>
      <c r="BI96" s="24">
        <f t="shared" si="42"/>
        <v>1594411.89</v>
      </c>
      <c r="BJ96" s="24">
        <f t="shared" si="43"/>
        <v>1594411.89</v>
      </c>
      <c r="BK96" s="25">
        <v>1032</v>
      </c>
      <c r="BL96" s="24">
        <v>483637.42</v>
      </c>
      <c r="BM96" s="25">
        <v>309</v>
      </c>
      <c r="BN96" s="24">
        <v>177215.37</v>
      </c>
      <c r="BO96" s="25">
        <v>848</v>
      </c>
      <c r="BP96" s="24">
        <v>933559.1</v>
      </c>
      <c r="BQ96" s="25">
        <v>0</v>
      </c>
      <c r="BR96" s="24">
        <v>0</v>
      </c>
      <c r="BS96" s="25">
        <v>0</v>
      </c>
      <c r="BT96" s="26">
        <v>0</v>
      </c>
      <c r="BU96" s="25">
        <v>0</v>
      </c>
      <c r="BV96" s="24">
        <v>0</v>
      </c>
      <c r="BW96" s="25">
        <v>0</v>
      </c>
      <c r="BX96" s="26">
        <v>0</v>
      </c>
      <c r="BY96" s="25">
        <v>0</v>
      </c>
      <c r="BZ96" s="24">
        <v>0</v>
      </c>
      <c r="CA96" s="24">
        <f t="shared" si="44"/>
        <v>2391617.83</v>
      </c>
      <c r="CB96" s="24">
        <f t="shared" si="45"/>
        <v>2391617.83</v>
      </c>
      <c r="CC96" s="25">
        <v>1548</v>
      </c>
      <c r="CD96" s="24">
        <v>725456.12</v>
      </c>
      <c r="CE96" s="25">
        <v>462</v>
      </c>
      <c r="CF96" s="24">
        <v>265823.05</v>
      </c>
      <c r="CG96" s="25">
        <v>1271</v>
      </c>
      <c r="CH96" s="24">
        <v>1400338.66</v>
      </c>
      <c r="CI96" s="25">
        <v>0</v>
      </c>
      <c r="CJ96" s="24">
        <v>0</v>
      </c>
      <c r="CK96" s="25">
        <v>0</v>
      </c>
      <c r="CL96" s="26">
        <v>0</v>
      </c>
      <c r="CM96" s="25">
        <v>0</v>
      </c>
      <c r="CN96" s="24">
        <v>0</v>
      </c>
      <c r="CO96" s="25">
        <v>0</v>
      </c>
      <c r="CP96" s="26">
        <v>0</v>
      </c>
      <c r="CQ96" s="25">
        <v>0</v>
      </c>
      <c r="CR96" s="24">
        <v>0</v>
      </c>
    </row>
    <row r="97" spans="1:96" x14ac:dyDescent="0.25">
      <c r="A97" s="6"/>
      <c r="B97" s="13" t="s">
        <v>54</v>
      </c>
      <c r="C97" s="28"/>
      <c r="D97" s="29"/>
      <c r="E97" s="30" t="s">
        <v>123</v>
      </c>
      <c r="F97" s="31"/>
      <c r="G97" s="24">
        <f t="shared" si="36"/>
        <v>0</v>
      </c>
      <c r="H97" s="24">
        <f t="shared" si="37"/>
        <v>0</v>
      </c>
      <c r="I97" s="25">
        <f t="shared" si="47"/>
        <v>0</v>
      </c>
      <c r="J97" s="24">
        <f t="shared" si="47"/>
        <v>0</v>
      </c>
      <c r="K97" s="25">
        <f t="shared" si="47"/>
        <v>0</v>
      </c>
      <c r="L97" s="24">
        <f t="shared" si="47"/>
        <v>0</v>
      </c>
      <c r="M97" s="25">
        <f t="shared" si="47"/>
        <v>0</v>
      </c>
      <c r="N97" s="24">
        <f t="shared" si="47"/>
        <v>0</v>
      </c>
      <c r="O97" s="25">
        <f t="shared" si="47"/>
        <v>0</v>
      </c>
      <c r="P97" s="24">
        <f t="shared" si="47"/>
        <v>0</v>
      </c>
      <c r="Q97" s="25">
        <f t="shared" si="47"/>
        <v>0</v>
      </c>
      <c r="R97" s="24">
        <f t="shared" si="47"/>
        <v>0</v>
      </c>
      <c r="S97" s="25">
        <f t="shared" si="47"/>
        <v>0</v>
      </c>
      <c r="T97" s="24">
        <f t="shared" si="47"/>
        <v>0</v>
      </c>
      <c r="U97" s="25">
        <f t="shared" si="47"/>
        <v>0</v>
      </c>
      <c r="V97" s="24">
        <f t="shared" si="47"/>
        <v>0</v>
      </c>
      <c r="W97" s="25">
        <f t="shared" si="47"/>
        <v>0</v>
      </c>
      <c r="X97" s="24">
        <f t="shared" si="32"/>
        <v>0</v>
      </c>
      <c r="Y97" s="24">
        <f t="shared" si="38"/>
        <v>0</v>
      </c>
      <c r="Z97" s="24">
        <f t="shared" si="39"/>
        <v>0</v>
      </c>
      <c r="AA97" s="25">
        <v>0</v>
      </c>
      <c r="AB97" s="24">
        <v>0</v>
      </c>
      <c r="AC97" s="25">
        <v>0</v>
      </c>
      <c r="AD97" s="24">
        <v>0</v>
      </c>
      <c r="AE97" s="25">
        <v>0</v>
      </c>
      <c r="AF97" s="24">
        <v>0</v>
      </c>
      <c r="AG97" s="25">
        <v>0</v>
      </c>
      <c r="AH97" s="24">
        <v>0</v>
      </c>
      <c r="AI97" s="25">
        <v>0</v>
      </c>
      <c r="AJ97" s="26">
        <v>0</v>
      </c>
      <c r="AK97" s="25">
        <v>0</v>
      </c>
      <c r="AL97" s="24">
        <v>0</v>
      </c>
      <c r="AM97" s="25">
        <v>0</v>
      </c>
      <c r="AN97" s="26">
        <v>0</v>
      </c>
      <c r="AO97" s="25">
        <v>0</v>
      </c>
      <c r="AP97" s="24">
        <v>0</v>
      </c>
      <c r="AQ97" s="24">
        <f t="shared" si="40"/>
        <v>0</v>
      </c>
      <c r="AR97" s="24">
        <f t="shared" si="41"/>
        <v>0</v>
      </c>
      <c r="AS97" s="25">
        <v>0</v>
      </c>
      <c r="AT97" s="24">
        <v>0</v>
      </c>
      <c r="AU97" s="25">
        <v>0</v>
      </c>
      <c r="AV97" s="24">
        <v>0</v>
      </c>
      <c r="AW97" s="25">
        <v>0</v>
      </c>
      <c r="AX97" s="24">
        <v>0</v>
      </c>
      <c r="AY97" s="25">
        <v>0</v>
      </c>
      <c r="AZ97" s="24">
        <v>0</v>
      </c>
      <c r="BA97" s="25">
        <v>0</v>
      </c>
      <c r="BB97" s="26">
        <v>0</v>
      </c>
      <c r="BC97" s="25">
        <v>0</v>
      </c>
      <c r="BD97" s="24">
        <v>0</v>
      </c>
      <c r="BE97" s="25">
        <v>0</v>
      </c>
      <c r="BF97" s="26">
        <v>0</v>
      </c>
      <c r="BG97" s="25">
        <v>0</v>
      </c>
      <c r="BH97" s="24">
        <v>0</v>
      </c>
      <c r="BI97" s="24">
        <f t="shared" si="42"/>
        <v>0</v>
      </c>
      <c r="BJ97" s="24">
        <f t="shared" si="43"/>
        <v>0</v>
      </c>
      <c r="BK97" s="25">
        <v>0</v>
      </c>
      <c r="BL97" s="24">
        <v>0</v>
      </c>
      <c r="BM97" s="25">
        <v>0</v>
      </c>
      <c r="BN97" s="24">
        <v>0</v>
      </c>
      <c r="BO97" s="25">
        <v>0</v>
      </c>
      <c r="BP97" s="24">
        <v>0</v>
      </c>
      <c r="BQ97" s="25">
        <v>0</v>
      </c>
      <c r="BR97" s="24">
        <v>0</v>
      </c>
      <c r="BS97" s="25">
        <v>0</v>
      </c>
      <c r="BT97" s="26">
        <v>0</v>
      </c>
      <c r="BU97" s="25">
        <v>0</v>
      </c>
      <c r="BV97" s="24">
        <v>0</v>
      </c>
      <c r="BW97" s="25">
        <v>0</v>
      </c>
      <c r="BX97" s="26">
        <v>0</v>
      </c>
      <c r="BY97" s="25">
        <v>0</v>
      </c>
      <c r="BZ97" s="24">
        <v>0</v>
      </c>
      <c r="CA97" s="24">
        <f t="shared" si="44"/>
        <v>0</v>
      </c>
      <c r="CB97" s="24">
        <f t="shared" si="45"/>
        <v>0</v>
      </c>
      <c r="CC97" s="25">
        <v>0</v>
      </c>
      <c r="CD97" s="24">
        <v>0</v>
      </c>
      <c r="CE97" s="25">
        <v>0</v>
      </c>
      <c r="CF97" s="24">
        <v>0</v>
      </c>
      <c r="CG97" s="25">
        <v>0</v>
      </c>
      <c r="CH97" s="24">
        <v>0</v>
      </c>
      <c r="CI97" s="25">
        <v>0</v>
      </c>
      <c r="CJ97" s="24">
        <v>0</v>
      </c>
      <c r="CK97" s="25">
        <v>0</v>
      </c>
      <c r="CL97" s="26">
        <v>0</v>
      </c>
      <c r="CM97" s="25">
        <v>0</v>
      </c>
      <c r="CN97" s="24">
        <v>0</v>
      </c>
      <c r="CO97" s="25">
        <v>0</v>
      </c>
      <c r="CP97" s="26">
        <v>0</v>
      </c>
      <c r="CQ97" s="25">
        <v>0</v>
      </c>
      <c r="CR97" s="24">
        <v>0</v>
      </c>
    </row>
    <row r="98" spans="1:96" x14ac:dyDescent="0.25">
      <c r="A98" s="6" t="s">
        <v>257</v>
      </c>
      <c r="B98" s="8" t="s">
        <v>55</v>
      </c>
      <c r="C98" s="28">
        <v>330055</v>
      </c>
      <c r="D98" s="29" t="s">
        <v>144</v>
      </c>
      <c r="E98" s="29" t="s">
        <v>123</v>
      </c>
      <c r="F98" s="31" t="s">
        <v>145</v>
      </c>
      <c r="G98" s="24">
        <f t="shared" si="36"/>
        <v>214220922.05000001</v>
      </c>
      <c r="H98" s="24">
        <f t="shared" si="37"/>
        <v>122474541.55</v>
      </c>
      <c r="I98" s="25">
        <f t="shared" si="47"/>
        <v>64351</v>
      </c>
      <c r="J98" s="24">
        <f t="shared" si="47"/>
        <v>69659765.280000001</v>
      </c>
      <c r="K98" s="25">
        <f t="shared" si="47"/>
        <v>11486</v>
      </c>
      <c r="L98" s="24">
        <f t="shared" si="47"/>
        <v>7014885.6900000004</v>
      </c>
      <c r="M98" s="25">
        <f t="shared" si="47"/>
        <v>24012</v>
      </c>
      <c r="N98" s="24">
        <f t="shared" si="47"/>
        <v>45799890.579999998</v>
      </c>
      <c r="O98" s="25">
        <f t="shared" si="47"/>
        <v>1467</v>
      </c>
      <c r="P98" s="24">
        <f t="shared" si="47"/>
        <v>14180113.210000001</v>
      </c>
      <c r="Q98" s="25">
        <f t="shared" si="47"/>
        <v>3107</v>
      </c>
      <c r="R98" s="24">
        <f t="shared" si="47"/>
        <v>51620212.170000002</v>
      </c>
      <c r="S98" s="25">
        <f t="shared" si="47"/>
        <v>0</v>
      </c>
      <c r="T98" s="24">
        <f t="shared" si="47"/>
        <v>0</v>
      </c>
      <c r="U98" s="25">
        <f t="shared" si="47"/>
        <v>0</v>
      </c>
      <c r="V98" s="24">
        <f t="shared" si="47"/>
        <v>0</v>
      </c>
      <c r="W98" s="25">
        <f t="shared" si="47"/>
        <v>8842</v>
      </c>
      <c r="X98" s="24">
        <f t="shared" si="32"/>
        <v>25946055.120000001</v>
      </c>
      <c r="Y98" s="24">
        <f t="shared" si="38"/>
        <v>62363886.520000003</v>
      </c>
      <c r="Z98" s="24">
        <f t="shared" si="39"/>
        <v>31652011.91</v>
      </c>
      <c r="AA98" s="25">
        <v>19305</v>
      </c>
      <c r="AB98" s="24">
        <v>17671385.289999999</v>
      </c>
      <c r="AC98" s="25">
        <v>3446</v>
      </c>
      <c r="AD98" s="24">
        <v>2104465.71</v>
      </c>
      <c r="AE98" s="25">
        <v>7204</v>
      </c>
      <c r="AF98" s="24">
        <v>11876160.91</v>
      </c>
      <c r="AG98" s="25">
        <v>440</v>
      </c>
      <c r="AH98" s="24">
        <v>4254033.96</v>
      </c>
      <c r="AI98" s="25">
        <v>1107</v>
      </c>
      <c r="AJ98" s="26">
        <v>19787063.649999999</v>
      </c>
      <c r="AK98" s="25">
        <v>0</v>
      </c>
      <c r="AL98" s="24">
        <v>0</v>
      </c>
      <c r="AM98" s="25">
        <v>0</v>
      </c>
      <c r="AN98" s="26">
        <v>0</v>
      </c>
      <c r="AO98" s="25">
        <v>2213</v>
      </c>
      <c r="AP98" s="24">
        <v>6670777</v>
      </c>
      <c r="AQ98" s="24">
        <f t="shared" si="40"/>
        <v>49256100.939999998</v>
      </c>
      <c r="AR98" s="24">
        <f t="shared" si="41"/>
        <v>29585258.870000001</v>
      </c>
      <c r="AS98" s="25">
        <v>12870</v>
      </c>
      <c r="AT98" s="24">
        <v>17158497.350000001</v>
      </c>
      <c r="AU98" s="25">
        <v>2297</v>
      </c>
      <c r="AV98" s="24">
        <v>1402977.14</v>
      </c>
      <c r="AW98" s="25">
        <v>4802</v>
      </c>
      <c r="AX98" s="24">
        <v>11023784.380000001</v>
      </c>
      <c r="AY98" s="25">
        <v>293</v>
      </c>
      <c r="AZ98" s="24">
        <v>2836022.64</v>
      </c>
      <c r="BA98" s="25">
        <v>621</v>
      </c>
      <c r="BB98" s="26">
        <v>10324042.43</v>
      </c>
      <c r="BC98" s="25">
        <v>0</v>
      </c>
      <c r="BD98" s="24">
        <v>0</v>
      </c>
      <c r="BE98" s="25">
        <v>0</v>
      </c>
      <c r="BF98" s="26">
        <v>0</v>
      </c>
      <c r="BG98" s="25">
        <v>2210</v>
      </c>
      <c r="BH98" s="24">
        <v>6510777</v>
      </c>
      <c r="BI98" s="24">
        <f t="shared" si="42"/>
        <v>49207574.5</v>
      </c>
      <c r="BJ98" s="24">
        <f t="shared" si="43"/>
        <v>29585258.870000001</v>
      </c>
      <c r="BK98" s="25">
        <v>12870</v>
      </c>
      <c r="BL98" s="24">
        <v>17158497.350000001</v>
      </c>
      <c r="BM98" s="25">
        <v>2297</v>
      </c>
      <c r="BN98" s="24">
        <v>1402977.14</v>
      </c>
      <c r="BO98" s="25">
        <v>4802</v>
      </c>
      <c r="BP98" s="24">
        <v>11023784.380000001</v>
      </c>
      <c r="BQ98" s="25">
        <v>293</v>
      </c>
      <c r="BR98" s="24">
        <v>2836022.64</v>
      </c>
      <c r="BS98" s="25">
        <v>621</v>
      </c>
      <c r="BT98" s="26">
        <v>10324042.43</v>
      </c>
      <c r="BU98" s="25">
        <v>0</v>
      </c>
      <c r="BV98" s="24">
        <v>0</v>
      </c>
      <c r="BW98" s="25">
        <v>0</v>
      </c>
      <c r="BX98" s="26">
        <v>0</v>
      </c>
      <c r="BY98" s="25">
        <v>2211</v>
      </c>
      <c r="BZ98" s="24">
        <v>6462250.5599999996</v>
      </c>
      <c r="CA98" s="24">
        <f t="shared" si="44"/>
        <v>53393360.090000004</v>
      </c>
      <c r="CB98" s="24">
        <f t="shared" si="45"/>
        <v>31652011.899999999</v>
      </c>
      <c r="CC98" s="25">
        <v>19306</v>
      </c>
      <c r="CD98" s="24">
        <v>17671385.289999999</v>
      </c>
      <c r="CE98" s="25">
        <v>3446</v>
      </c>
      <c r="CF98" s="24">
        <v>2104465.7000000002</v>
      </c>
      <c r="CG98" s="25">
        <v>7204</v>
      </c>
      <c r="CH98" s="24">
        <v>11876160.91</v>
      </c>
      <c r="CI98" s="25">
        <v>441</v>
      </c>
      <c r="CJ98" s="24">
        <v>4254033.97</v>
      </c>
      <c r="CK98" s="25">
        <v>758</v>
      </c>
      <c r="CL98" s="26">
        <v>11185063.66</v>
      </c>
      <c r="CM98" s="25">
        <v>0</v>
      </c>
      <c r="CN98" s="24">
        <v>0</v>
      </c>
      <c r="CO98" s="25">
        <v>0</v>
      </c>
      <c r="CP98" s="26">
        <v>0</v>
      </c>
      <c r="CQ98" s="25">
        <v>2208</v>
      </c>
      <c r="CR98" s="24">
        <v>6302250.5599999996</v>
      </c>
    </row>
    <row r="99" spans="1:96" x14ac:dyDescent="0.25">
      <c r="A99" s="6"/>
      <c r="B99" s="13" t="s">
        <v>56</v>
      </c>
      <c r="C99" s="28"/>
      <c r="D99" s="29"/>
      <c r="E99" s="29"/>
      <c r="F99" s="31"/>
      <c r="G99" s="24">
        <f t="shared" si="36"/>
        <v>0</v>
      </c>
      <c r="H99" s="24">
        <f t="shared" si="37"/>
        <v>0</v>
      </c>
      <c r="I99" s="25">
        <f t="shared" si="47"/>
        <v>0</v>
      </c>
      <c r="J99" s="24">
        <f t="shared" si="47"/>
        <v>0</v>
      </c>
      <c r="K99" s="25">
        <f t="shared" si="47"/>
        <v>0</v>
      </c>
      <c r="L99" s="24">
        <f t="shared" si="47"/>
        <v>0</v>
      </c>
      <c r="M99" s="25">
        <f t="shared" si="47"/>
        <v>0</v>
      </c>
      <c r="N99" s="24">
        <f t="shared" si="47"/>
        <v>0</v>
      </c>
      <c r="O99" s="25">
        <f t="shared" si="47"/>
        <v>0</v>
      </c>
      <c r="P99" s="24">
        <f t="shared" si="47"/>
        <v>0</v>
      </c>
      <c r="Q99" s="25">
        <f t="shared" si="47"/>
        <v>0</v>
      </c>
      <c r="R99" s="24">
        <f t="shared" si="47"/>
        <v>0</v>
      </c>
      <c r="S99" s="25">
        <f t="shared" si="47"/>
        <v>0</v>
      </c>
      <c r="T99" s="24">
        <f t="shared" si="47"/>
        <v>0</v>
      </c>
      <c r="U99" s="25">
        <f t="shared" si="47"/>
        <v>0</v>
      </c>
      <c r="V99" s="24">
        <f t="shared" si="47"/>
        <v>0</v>
      </c>
      <c r="W99" s="25">
        <f t="shared" si="47"/>
        <v>0</v>
      </c>
      <c r="X99" s="24">
        <f t="shared" si="32"/>
        <v>0</v>
      </c>
      <c r="Y99" s="24">
        <f t="shared" si="38"/>
        <v>0</v>
      </c>
      <c r="Z99" s="24">
        <f t="shared" si="39"/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6">
        <v>0</v>
      </c>
      <c r="AK99" s="25">
        <v>0</v>
      </c>
      <c r="AL99" s="24">
        <v>0</v>
      </c>
      <c r="AM99" s="25">
        <v>0</v>
      </c>
      <c r="AN99" s="26">
        <v>0</v>
      </c>
      <c r="AO99" s="25">
        <v>0</v>
      </c>
      <c r="AP99" s="24">
        <v>0</v>
      </c>
      <c r="AQ99" s="24">
        <f t="shared" si="40"/>
        <v>0</v>
      </c>
      <c r="AR99" s="24">
        <f t="shared" si="41"/>
        <v>0</v>
      </c>
      <c r="AS99" s="25">
        <v>0</v>
      </c>
      <c r="AT99" s="24">
        <v>0</v>
      </c>
      <c r="AU99" s="25">
        <v>0</v>
      </c>
      <c r="AV99" s="24">
        <v>0</v>
      </c>
      <c r="AW99" s="25">
        <v>0</v>
      </c>
      <c r="AX99" s="24">
        <v>0</v>
      </c>
      <c r="AY99" s="25">
        <v>0</v>
      </c>
      <c r="AZ99" s="24">
        <v>0</v>
      </c>
      <c r="BA99" s="25">
        <v>0</v>
      </c>
      <c r="BB99" s="26">
        <v>0</v>
      </c>
      <c r="BC99" s="25">
        <v>0</v>
      </c>
      <c r="BD99" s="24">
        <v>0</v>
      </c>
      <c r="BE99" s="25">
        <v>0</v>
      </c>
      <c r="BF99" s="26">
        <v>0</v>
      </c>
      <c r="BG99" s="25">
        <v>0</v>
      </c>
      <c r="BH99" s="24">
        <v>0</v>
      </c>
      <c r="BI99" s="24">
        <f t="shared" si="42"/>
        <v>0</v>
      </c>
      <c r="BJ99" s="24">
        <f t="shared" si="43"/>
        <v>0</v>
      </c>
      <c r="BK99" s="25">
        <v>0</v>
      </c>
      <c r="BL99" s="24">
        <v>0</v>
      </c>
      <c r="BM99" s="25">
        <v>0</v>
      </c>
      <c r="BN99" s="24">
        <v>0</v>
      </c>
      <c r="BO99" s="25">
        <v>0</v>
      </c>
      <c r="BP99" s="24">
        <v>0</v>
      </c>
      <c r="BQ99" s="25">
        <v>0</v>
      </c>
      <c r="BR99" s="24">
        <v>0</v>
      </c>
      <c r="BS99" s="25">
        <v>0</v>
      </c>
      <c r="BT99" s="26">
        <v>0</v>
      </c>
      <c r="BU99" s="25">
        <v>0</v>
      </c>
      <c r="BV99" s="24">
        <v>0</v>
      </c>
      <c r="BW99" s="25">
        <v>0</v>
      </c>
      <c r="BX99" s="26">
        <v>0</v>
      </c>
      <c r="BY99" s="25">
        <v>0</v>
      </c>
      <c r="BZ99" s="24">
        <v>0</v>
      </c>
      <c r="CA99" s="24">
        <f t="shared" si="44"/>
        <v>0</v>
      </c>
      <c r="CB99" s="24">
        <f t="shared" si="45"/>
        <v>0</v>
      </c>
      <c r="CC99" s="25">
        <v>0</v>
      </c>
      <c r="CD99" s="24">
        <v>0</v>
      </c>
      <c r="CE99" s="25">
        <v>0</v>
      </c>
      <c r="CF99" s="24">
        <v>0</v>
      </c>
      <c r="CG99" s="25">
        <v>0</v>
      </c>
      <c r="CH99" s="24">
        <v>0</v>
      </c>
      <c r="CI99" s="25">
        <v>0</v>
      </c>
      <c r="CJ99" s="24">
        <v>0</v>
      </c>
      <c r="CK99" s="25">
        <v>0</v>
      </c>
      <c r="CL99" s="26">
        <v>0</v>
      </c>
      <c r="CM99" s="25">
        <v>0</v>
      </c>
      <c r="CN99" s="24">
        <v>0</v>
      </c>
      <c r="CO99" s="25">
        <v>0</v>
      </c>
      <c r="CP99" s="26">
        <v>0</v>
      </c>
      <c r="CQ99" s="25">
        <v>0</v>
      </c>
      <c r="CR99" s="24">
        <v>0</v>
      </c>
    </row>
    <row r="100" spans="1:96" x14ac:dyDescent="0.25">
      <c r="A100" s="9">
        <v>79</v>
      </c>
      <c r="B100" s="8" t="s">
        <v>258</v>
      </c>
      <c r="C100" s="28">
        <v>330058</v>
      </c>
      <c r="D100" s="29" t="s">
        <v>144</v>
      </c>
      <c r="E100" s="29" t="s">
        <v>123</v>
      </c>
      <c r="F100" s="31" t="s">
        <v>145</v>
      </c>
      <c r="G100" s="24">
        <f t="shared" si="36"/>
        <v>109545758.31</v>
      </c>
      <c r="H100" s="24">
        <f t="shared" si="37"/>
        <v>45503872.020000003</v>
      </c>
      <c r="I100" s="25">
        <f t="shared" si="47"/>
        <v>32307</v>
      </c>
      <c r="J100" s="24">
        <f t="shared" si="47"/>
        <v>18517733.09</v>
      </c>
      <c r="K100" s="25">
        <f t="shared" si="47"/>
        <v>3584</v>
      </c>
      <c r="L100" s="24">
        <f t="shared" si="47"/>
        <v>2215900.09</v>
      </c>
      <c r="M100" s="25">
        <f t="shared" si="47"/>
        <v>15302</v>
      </c>
      <c r="N100" s="24">
        <f t="shared" si="47"/>
        <v>24770238.84</v>
      </c>
      <c r="O100" s="25">
        <f t="shared" si="47"/>
        <v>1515</v>
      </c>
      <c r="P100" s="24">
        <f t="shared" si="47"/>
        <v>37741328.700000003</v>
      </c>
      <c r="Q100" s="25">
        <f t="shared" si="47"/>
        <v>1055</v>
      </c>
      <c r="R100" s="24">
        <f t="shared" si="47"/>
        <v>26300557.59</v>
      </c>
      <c r="S100" s="25">
        <f t="shared" si="47"/>
        <v>0</v>
      </c>
      <c r="T100" s="24">
        <f t="shared" si="47"/>
        <v>0</v>
      </c>
      <c r="U100" s="25">
        <f t="shared" si="47"/>
        <v>0</v>
      </c>
      <c r="V100" s="24">
        <f t="shared" si="47"/>
        <v>0</v>
      </c>
      <c r="W100" s="25">
        <f t="shared" si="47"/>
        <v>0</v>
      </c>
      <c r="X100" s="24">
        <f t="shared" si="32"/>
        <v>0</v>
      </c>
      <c r="Y100" s="24">
        <f t="shared" si="38"/>
        <v>58429561.380000003</v>
      </c>
      <c r="Z100" s="24">
        <f t="shared" si="39"/>
        <v>12054474.380000001</v>
      </c>
      <c r="AA100" s="25">
        <v>9692</v>
      </c>
      <c r="AB100" s="24">
        <v>4741009.4400000004</v>
      </c>
      <c r="AC100" s="25">
        <v>1075</v>
      </c>
      <c r="AD100" s="24">
        <v>664770.03</v>
      </c>
      <c r="AE100" s="25">
        <v>4591</v>
      </c>
      <c r="AF100" s="24">
        <v>6648694.9100000001</v>
      </c>
      <c r="AG100" s="25">
        <v>912</v>
      </c>
      <c r="AH100" s="24">
        <v>30085687</v>
      </c>
      <c r="AI100" s="25">
        <v>517</v>
      </c>
      <c r="AJ100" s="26">
        <v>16289400</v>
      </c>
      <c r="AK100" s="25">
        <v>0</v>
      </c>
      <c r="AL100" s="24">
        <v>0</v>
      </c>
      <c r="AM100" s="25">
        <v>0</v>
      </c>
      <c r="AN100" s="26">
        <v>0</v>
      </c>
      <c r="AO100" s="25">
        <v>0</v>
      </c>
      <c r="AP100" s="24">
        <v>0</v>
      </c>
      <c r="AQ100" s="24">
        <f t="shared" si="40"/>
        <v>23505838.890000001</v>
      </c>
      <c r="AR100" s="24">
        <f t="shared" si="41"/>
        <v>10697461.630000001</v>
      </c>
      <c r="AS100" s="25">
        <v>6461</v>
      </c>
      <c r="AT100" s="24">
        <v>4517857.0999999996</v>
      </c>
      <c r="AU100" s="25">
        <v>717</v>
      </c>
      <c r="AV100" s="24">
        <v>443180.02</v>
      </c>
      <c r="AW100" s="25">
        <v>3060</v>
      </c>
      <c r="AX100" s="24">
        <v>5736424.5099999998</v>
      </c>
      <c r="AY100" s="25">
        <v>303</v>
      </c>
      <c r="AZ100" s="24">
        <v>7548265.7400000002</v>
      </c>
      <c r="BA100" s="25">
        <v>211</v>
      </c>
      <c r="BB100" s="26">
        <v>5260111.5199999996</v>
      </c>
      <c r="BC100" s="25">
        <v>0</v>
      </c>
      <c r="BD100" s="24">
        <v>0</v>
      </c>
      <c r="BE100" s="25">
        <v>0</v>
      </c>
      <c r="BF100" s="26">
        <v>0</v>
      </c>
      <c r="BG100" s="25">
        <v>0</v>
      </c>
      <c r="BH100" s="24">
        <v>0</v>
      </c>
      <c r="BI100" s="24">
        <f t="shared" si="42"/>
        <v>15555883.66</v>
      </c>
      <c r="BJ100" s="24">
        <f t="shared" si="43"/>
        <v>10697461.630000001</v>
      </c>
      <c r="BK100" s="25">
        <v>6461</v>
      </c>
      <c r="BL100" s="24">
        <v>4517857.0999999996</v>
      </c>
      <c r="BM100" s="25">
        <v>717</v>
      </c>
      <c r="BN100" s="24">
        <v>443180.02</v>
      </c>
      <c r="BO100" s="25">
        <v>3060</v>
      </c>
      <c r="BP100" s="24">
        <v>5736424.5099999998</v>
      </c>
      <c r="BQ100" s="25">
        <v>300</v>
      </c>
      <c r="BR100" s="24">
        <v>107375.96</v>
      </c>
      <c r="BS100" s="25">
        <v>327</v>
      </c>
      <c r="BT100" s="26">
        <v>4751046.07</v>
      </c>
      <c r="BU100" s="25">
        <v>0</v>
      </c>
      <c r="BV100" s="24">
        <v>0</v>
      </c>
      <c r="BW100" s="25">
        <v>0</v>
      </c>
      <c r="BX100" s="26">
        <v>0</v>
      </c>
      <c r="BY100" s="25">
        <v>0</v>
      </c>
      <c r="BZ100" s="24">
        <v>0</v>
      </c>
      <c r="CA100" s="24">
        <f t="shared" si="44"/>
        <v>12054474.380000001</v>
      </c>
      <c r="CB100" s="24">
        <f t="shared" si="45"/>
        <v>12054474.380000001</v>
      </c>
      <c r="CC100" s="25">
        <v>9693</v>
      </c>
      <c r="CD100" s="24">
        <v>4741009.45</v>
      </c>
      <c r="CE100" s="25">
        <v>1075</v>
      </c>
      <c r="CF100" s="24">
        <v>664770.02</v>
      </c>
      <c r="CG100" s="25">
        <v>4591</v>
      </c>
      <c r="CH100" s="24">
        <v>6648694.9100000001</v>
      </c>
      <c r="CI100" s="25"/>
      <c r="CJ100" s="24"/>
      <c r="CK100" s="25"/>
      <c r="CL100" s="26"/>
      <c r="CM100" s="25">
        <v>0</v>
      </c>
      <c r="CN100" s="24">
        <v>0</v>
      </c>
      <c r="CO100" s="25">
        <v>0</v>
      </c>
      <c r="CP100" s="26">
        <v>0</v>
      </c>
      <c r="CQ100" s="25">
        <v>0</v>
      </c>
      <c r="CR100" s="24">
        <v>0</v>
      </c>
    </row>
    <row r="101" spans="1:96" x14ac:dyDescent="0.25">
      <c r="A101" s="10" t="s">
        <v>259</v>
      </c>
      <c r="B101" s="8" t="s">
        <v>260</v>
      </c>
      <c r="C101" s="28">
        <v>330057</v>
      </c>
      <c r="D101" s="29" t="s">
        <v>144</v>
      </c>
      <c r="E101" s="29" t="s">
        <v>123</v>
      </c>
      <c r="F101" s="31" t="s">
        <v>145</v>
      </c>
      <c r="G101" s="24">
        <f t="shared" si="36"/>
        <v>72363497.769999996</v>
      </c>
      <c r="H101" s="24">
        <f t="shared" si="37"/>
        <v>47326917.960000001</v>
      </c>
      <c r="I101" s="25">
        <f t="shared" si="47"/>
        <v>15045</v>
      </c>
      <c r="J101" s="24">
        <f t="shared" si="47"/>
        <v>19758917.800000001</v>
      </c>
      <c r="K101" s="25">
        <f t="shared" si="47"/>
        <v>3302</v>
      </c>
      <c r="L101" s="24">
        <f t="shared" si="47"/>
        <v>2033402.32</v>
      </c>
      <c r="M101" s="25">
        <f t="shared" si="47"/>
        <v>17938</v>
      </c>
      <c r="N101" s="24">
        <f t="shared" si="47"/>
        <v>25534597.84</v>
      </c>
      <c r="O101" s="25">
        <f t="shared" si="47"/>
        <v>609</v>
      </c>
      <c r="P101" s="24">
        <f t="shared" si="47"/>
        <v>5830438.1799999997</v>
      </c>
      <c r="Q101" s="25">
        <f t="shared" si="47"/>
        <v>815</v>
      </c>
      <c r="R101" s="24">
        <f t="shared" si="47"/>
        <v>19206141.629999999</v>
      </c>
      <c r="S101" s="25">
        <f t="shared" si="47"/>
        <v>0</v>
      </c>
      <c r="T101" s="24">
        <f t="shared" si="47"/>
        <v>0</v>
      </c>
      <c r="U101" s="25">
        <f t="shared" si="47"/>
        <v>0</v>
      </c>
      <c r="V101" s="24">
        <f t="shared" si="47"/>
        <v>0</v>
      </c>
      <c r="W101" s="25">
        <f t="shared" si="47"/>
        <v>0</v>
      </c>
      <c r="X101" s="24">
        <f t="shared" si="32"/>
        <v>0</v>
      </c>
      <c r="Y101" s="24">
        <f>Z101+AH101+AJ101+AP101</f>
        <v>26674429.420000002</v>
      </c>
      <c r="Z101" s="24">
        <f>AB101+AD101+AF101</f>
        <v>12601613</v>
      </c>
      <c r="AA101" s="25">
        <v>4514</v>
      </c>
      <c r="AB101" s="24">
        <v>5113479.5199999996</v>
      </c>
      <c r="AC101" s="25">
        <v>991</v>
      </c>
      <c r="AD101" s="24">
        <v>610020.69999999995</v>
      </c>
      <c r="AE101" s="25">
        <v>5381</v>
      </c>
      <c r="AF101" s="24">
        <v>6878112.7800000003</v>
      </c>
      <c r="AG101" s="25">
        <v>183</v>
      </c>
      <c r="AH101" s="24">
        <v>1749131.45</v>
      </c>
      <c r="AI101" s="25">
        <f>245</f>
        <v>245</v>
      </c>
      <c r="AJ101" s="26">
        <f>5761842.49+5761842.48+800000</f>
        <v>12323684.970000001</v>
      </c>
      <c r="AK101" s="25">
        <v>0</v>
      </c>
      <c r="AL101" s="24">
        <v>0</v>
      </c>
      <c r="AM101" s="25">
        <v>0</v>
      </c>
      <c r="AN101" s="26">
        <v>0</v>
      </c>
      <c r="AO101" s="25">
        <v>0</v>
      </c>
      <c r="AP101" s="24">
        <v>0</v>
      </c>
      <c r="AQ101" s="24">
        <f>AR101+AZ101+BB101+BH101</f>
        <v>16069161.949999999</v>
      </c>
      <c r="AR101" s="24">
        <f>AT101+AV101+AX101</f>
        <v>11061845.98</v>
      </c>
      <c r="AS101" s="25">
        <v>3009</v>
      </c>
      <c r="AT101" s="24">
        <v>4765979.38</v>
      </c>
      <c r="AU101" s="25">
        <v>660</v>
      </c>
      <c r="AV101" s="24">
        <v>406680.46</v>
      </c>
      <c r="AW101" s="25">
        <v>3588</v>
      </c>
      <c r="AX101" s="24">
        <v>5889186.1399999997</v>
      </c>
      <c r="AY101" s="25">
        <v>122</v>
      </c>
      <c r="AZ101" s="24">
        <v>1166087.6399999999</v>
      </c>
      <c r="BA101" s="25">
        <f>163+124</f>
        <v>287</v>
      </c>
      <c r="BB101" s="26">
        <v>3841228.33</v>
      </c>
      <c r="BC101" s="25">
        <v>0</v>
      </c>
      <c r="BD101" s="24">
        <v>0</v>
      </c>
      <c r="BE101" s="25">
        <v>0</v>
      </c>
      <c r="BF101" s="26">
        <v>0</v>
      </c>
      <c r="BG101" s="25">
        <v>0</v>
      </c>
      <c r="BH101" s="24">
        <v>0</v>
      </c>
      <c r="BI101" s="24">
        <f>BJ101+BR101+BT101+BZ101</f>
        <v>15269161.949999999</v>
      </c>
      <c r="BJ101" s="24">
        <f>BL101+BN101+BP101</f>
        <v>11061845.98</v>
      </c>
      <c r="BK101" s="25">
        <v>3009</v>
      </c>
      <c r="BL101" s="24">
        <v>4765979.38</v>
      </c>
      <c r="BM101" s="25">
        <v>660</v>
      </c>
      <c r="BN101" s="24">
        <v>406680.46</v>
      </c>
      <c r="BO101" s="25">
        <v>3588</v>
      </c>
      <c r="BP101" s="24">
        <v>5889186.1399999997</v>
      </c>
      <c r="BQ101" s="25">
        <v>122</v>
      </c>
      <c r="BR101" s="24">
        <v>1166087.6399999999</v>
      </c>
      <c r="BS101" s="25">
        <f>163+120</f>
        <v>283</v>
      </c>
      <c r="BT101" s="26">
        <f>3841228.33-800000</f>
        <v>3041228.33</v>
      </c>
      <c r="BU101" s="25">
        <v>0</v>
      </c>
      <c r="BV101" s="24">
        <v>0</v>
      </c>
      <c r="BW101" s="25">
        <v>0</v>
      </c>
      <c r="BX101" s="26">
        <v>0</v>
      </c>
      <c r="BY101" s="25">
        <v>0</v>
      </c>
      <c r="BZ101" s="24">
        <v>0</v>
      </c>
      <c r="CA101" s="24">
        <f>CB101+CJ101+CL101+CR101</f>
        <v>14350744.449999999</v>
      </c>
      <c r="CB101" s="24">
        <f>CD101+CF101+CH101</f>
        <v>12601613</v>
      </c>
      <c r="CC101" s="25">
        <v>4513</v>
      </c>
      <c r="CD101" s="24">
        <v>5113479.5199999996</v>
      </c>
      <c r="CE101" s="25">
        <v>991</v>
      </c>
      <c r="CF101" s="24">
        <v>610020.69999999995</v>
      </c>
      <c r="CG101" s="25">
        <v>5381</v>
      </c>
      <c r="CH101" s="24">
        <v>6878112.7800000003</v>
      </c>
      <c r="CI101" s="25">
        <v>182</v>
      </c>
      <c r="CJ101" s="24">
        <v>1749131.45</v>
      </c>
      <c r="CK101" s="25"/>
      <c r="CL101" s="26">
        <f>5761842.48-5761842.48</f>
        <v>0</v>
      </c>
      <c r="CM101" s="25">
        <v>0</v>
      </c>
      <c r="CN101" s="24">
        <v>0</v>
      </c>
      <c r="CO101" s="25">
        <v>0</v>
      </c>
      <c r="CP101" s="26">
        <v>0</v>
      </c>
      <c r="CQ101" s="25">
        <v>0</v>
      </c>
      <c r="CR101" s="24">
        <v>0</v>
      </c>
    </row>
    <row r="102" spans="1:96" x14ac:dyDescent="0.25">
      <c r="A102" s="6" t="s">
        <v>261</v>
      </c>
      <c r="B102" s="8" t="s">
        <v>262</v>
      </c>
      <c r="C102" s="28">
        <v>330061</v>
      </c>
      <c r="D102" s="29" t="s">
        <v>144</v>
      </c>
      <c r="E102" s="29" t="s">
        <v>123</v>
      </c>
      <c r="F102" s="31" t="s">
        <v>145</v>
      </c>
      <c r="G102" s="24">
        <f t="shared" si="36"/>
        <v>284990018</v>
      </c>
      <c r="H102" s="24">
        <f t="shared" si="37"/>
        <v>113928785.06999999</v>
      </c>
      <c r="I102" s="25">
        <f t="shared" si="47"/>
        <v>47169</v>
      </c>
      <c r="J102" s="24">
        <f t="shared" si="47"/>
        <v>48741261.359999999</v>
      </c>
      <c r="K102" s="25">
        <f t="shared" si="47"/>
        <v>15602</v>
      </c>
      <c r="L102" s="24">
        <f t="shared" si="47"/>
        <v>10489796.27</v>
      </c>
      <c r="M102" s="25">
        <f t="shared" si="47"/>
        <v>46901</v>
      </c>
      <c r="N102" s="24">
        <f t="shared" si="47"/>
        <v>54697727.439999998</v>
      </c>
      <c r="O102" s="25">
        <f t="shared" si="47"/>
        <v>1767</v>
      </c>
      <c r="P102" s="24">
        <f t="shared" si="47"/>
        <v>20963522.43</v>
      </c>
      <c r="Q102" s="25">
        <f t="shared" si="47"/>
        <v>4976</v>
      </c>
      <c r="R102" s="24">
        <f t="shared" si="47"/>
        <v>150097710.5</v>
      </c>
      <c r="S102" s="25">
        <f t="shared" si="47"/>
        <v>0</v>
      </c>
      <c r="T102" s="24">
        <f t="shared" si="47"/>
        <v>0</v>
      </c>
      <c r="U102" s="25">
        <f t="shared" si="47"/>
        <v>86</v>
      </c>
      <c r="V102" s="24">
        <f t="shared" si="47"/>
        <v>10680223.359999999</v>
      </c>
      <c r="W102" s="25">
        <f t="shared" si="47"/>
        <v>0</v>
      </c>
      <c r="X102" s="24">
        <f t="shared" si="32"/>
        <v>0</v>
      </c>
      <c r="Y102" s="24">
        <f t="shared" si="38"/>
        <v>92154215.969999999</v>
      </c>
      <c r="Z102" s="24">
        <f t="shared" si="39"/>
        <v>30135846.09</v>
      </c>
      <c r="AA102" s="25">
        <v>14151</v>
      </c>
      <c r="AB102" s="24">
        <v>12223461.140000001</v>
      </c>
      <c r="AC102" s="25">
        <v>4681</v>
      </c>
      <c r="AD102" s="24">
        <v>3146938.88</v>
      </c>
      <c r="AE102" s="25">
        <v>14070</v>
      </c>
      <c r="AF102" s="24">
        <v>14765446.07</v>
      </c>
      <c r="AG102" s="25">
        <v>530</v>
      </c>
      <c r="AH102" s="24">
        <v>6289056.7300000004</v>
      </c>
      <c r="AI102" s="25">
        <v>1847</v>
      </c>
      <c r="AJ102" s="26">
        <v>55729313.149999999</v>
      </c>
      <c r="AK102" s="25">
        <v>0</v>
      </c>
      <c r="AL102" s="24">
        <v>0</v>
      </c>
      <c r="AM102" s="25">
        <v>26</v>
      </c>
      <c r="AN102" s="26">
        <v>3204067.01</v>
      </c>
      <c r="AO102" s="25">
        <v>0</v>
      </c>
      <c r="AP102" s="24">
        <v>0</v>
      </c>
      <c r="AQ102" s="24">
        <f t="shared" si="40"/>
        <v>61040793.030000001</v>
      </c>
      <c r="AR102" s="24">
        <f t="shared" si="41"/>
        <v>26828546.440000001</v>
      </c>
      <c r="AS102" s="25">
        <v>9434</v>
      </c>
      <c r="AT102" s="24">
        <v>12147169.539999999</v>
      </c>
      <c r="AU102" s="25">
        <v>3120</v>
      </c>
      <c r="AV102" s="24">
        <v>2097959.25</v>
      </c>
      <c r="AW102" s="25">
        <v>9380</v>
      </c>
      <c r="AX102" s="24">
        <v>12583417.65</v>
      </c>
      <c r="AY102" s="25">
        <v>353</v>
      </c>
      <c r="AZ102" s="24">
        <v>4192704.49</v>
      </c>
      <c r="BA102" s="25">
        <v>995</v>
      </c>
      <c r="BB102" s="26">
        <v>30019542.100000001</v>
      </c>
      <c r="BC102" s="25">
        <v>0</v>
      </c>
      <c r="BD102" s="24">
        <v>0</v>
      </c>
      <c r="BE102" s="25">
        <v>17</v>
      </c>
      <c r="BF102" s="26">
        <v>2136044.67</v>
      </c>
      <c r="BG102" s="25">
        <v>0</v>
      </c>
      <c r="BH102" s="24">
        <v>0</v>
      </c>
      <c r="BI102" s="24">
        <f t="shared" si="42"/>
        <v>61040793.030000001</v>
      </c>
      <c r="BJ102" s="24">
        <f t="shared" si="43"/>
        <v>26828546.440000001</v>
      </c>
      <c r="BK102" s="25">
        <v>9434</v>
      </c>
      <c r="BL102" s="24">
        <v>12147169.539999999</v>
      </c>
      <c r="BM102" s="25">
        <v>3120</v>
      </c>
      <c r="BN102" s="24">
        <v>2097959.25</v>
      </c>
      <c r="BO102" s="25">
        <v>9380</v>
      </c>
      <c r="BP102" s="24">
        <v>12583417.65</v>
      </c>
      <c r="BQ102" s="25">
        <v>353</v>
      </c>
      <c r="BR102" s="24">
        <v>4192704.49</v>
      </c>
      <c r="BS102" s="25">
        <v>995</v>
      </c>
      <c r="BT102" s="26">
        <v>30019542.100000001</v>
      </c>
      <c r="BU102" s="25">
        <v>0</v>
      </c>
      <c r="BV102" s="24">
        <v>0</v>
      </c>
      <c r="BW102" s="25">
        <v>17</v>
      </c>
      <c r="BX102" s="26">
        <v>2136044.67</v>
      </c>
      <c r="BY102" s="25">
        <v>0</v>
      </c>
      <c r="BZ102" s="24">
        <v>0</v>
      </c>
      <c r="CA102" s="24">
        <f t="shared" si="44"/>
        <v>70754215.969999999</v>
      </c>
      <c r="CB102" s="24">
        <f t="shared" si="45"/>
        <v>30135846.100000001</v>
      </c>
      <c r="CC102" s="25">
        <v>14150</v>
      </c>
      <c r="CD102" s="24">
        <v>12223461.140000001</v>
      </c>
      <c r="CE102" s="25">
        <v>4681</v>
      </c>
      <c r="CF102" s="24">
        <v>3146938.89</v>
      </c>
      <c r="CG102" s="25">
        <v>14071</v>
      </c>
      <c r="CH102" s="24">
        <v>14765446.07</v>
      </c>
      <c r="CI102" s="25">
        <v>531</v>
      </c>
      <c r="CJ102" s="24">
        <v>6289056.7199999997</v>
      </c>
      <c r="CK102" s="25">
        <v>1139</v>
      </c>
      <c r="CL102" s="26">
        <v>34329313.149999999</v>
      </c>
      <c r="CM102" s="25">
        <v>0</v>
      </c>
      <c r="CN102" s="24">
        <v>0</v>
      </c>
      <c r="CO102" s="25">
        <v>26</v>
      </c>
      <c r="CP102" s="26">
        <v>3204067.01</v>
      </c>
      <c r="CQ102" s="25">
        <v>0</v>
      </c>
      <c r="CR102" s="24">
        <v>0</v>
      </c>
    </row>
    <row r="103" spans="1:96" x14ac:dyDescent="0.25">
      <c r="A103" s="6" t="s">
        <v>263</v>
      </c>
      <c r="B103" s="8" t="s">
        <v>57</v>
      </c>
      <c r="C103" s="28">
        <v>330251</v>
      </c>
      <c r="D103" s="29" t="s">
        <v>144</v>
      </c>
      <c r="E103" s="29" t="s">
        <v>123</v>
      </c>
      <c r="F103" s="31" t="s">
        <v>145</v>
      </c>
      <c r="G103" s="24">
        <f t="shared" si="36"/>
        <v>14670025.380000001</v>
      </c>
      <c r="H103" s="24">
        <f t="shared" si="37"/>
        <v>14670025.380000001</v>
      </c>
      <c r="I103" s="25">
        <f t="shared" si="47"/>
        <v>8912</v>
      </c>
      <c r="J103" s="24">
        <f t="shared" si="47"/>
        <v>4176519.68</v>
      </c>
      <c r="K103" s="25">
        <f t="shared" si="47"/>
        <v>2785</v>
      </c>
      <c r="L103" s="24">
        <f t="shared" si="47"/>
        <v>1598823.94</v>
      </c>
      <c r="M103" s="25">
        <f t="shared" si="47"/>
        <v>8077</v>
      </c>
      <c r="N103" s="24">
        <f t="shared" si="47"/>
        <v>8894681.7599999998</v>
      </c>
      <c r="O103" s="25">
        <f t="shared" si="47"/>
        <v>0</v>
      </c>
      <c r="P103" s="24">
        <f t="shared" si="47"/>
        <v>0</v>
      </c>
      <c r="Q103" s="25">
        <f t="shared" si="47"/>
        <v>0</v>
      </c>
      <c r="R103" s="24">
        <f t="shared" si="47"/>
        <v>0</v>
      </c>
      <c r="S103" s="25">
        <f t="shared" si="47"/>
        <v>0</v>
      </c>
      <c r="T103" s="24">
        <f t="shared" si="47"/>
        <v>0</v>
      </c>
      <c r="U103" s="25">
        <f t="shared" si="47"/>
        <v>0</v>
      </c>
      <c r="V103" s="24">
        <f t="shared" si="47"/>
        <v>0</v>
      </c>
      <c r="W103" s="25">
        <f t="shared" si="47"/>
        <v>0</v>
      </c>
      <c r="X103" s="24">
        <f t="shared" si="32"/>
        <v>0</v>
      </c>
      <c r="Y103" s="24">
        <f t="shared" si="38"/>
        <v>4401007.6100000003</v>
      </c>
      <c r="Z103" s="24">
        <f t="shared" si="39"/>
        <v>4401007.6100000003</v>
      </c>
      <c r="AA103" s="25">
        <v>2674</v>
      </c>
      <c r="AB103" s="24">
        <v>1252955.8999999999</v>
      </c>
      <c r="AC103" s="25">
        <v>836</v>
      </c>
      <c r="AD103" s="24">
        <v>479647.18</v>
      </c>
      <c r="AE103" s="25">
        <v>2423</v>
      </c>
      <c r="AF103" s="24">
        <v>2668404.5299999998</v>
      </c>
      <c r="AG103" s="25">
        <v>0</v>
      </c>
      <c r="AH103" s="24">
        <v>0</v>
      </c>
      <c r="AI103" s="25">
        <v>0</v>
      </c>
      <c r="AJ103" s="26">
        <v>0</v>
      </c>
      <c r="AK103" s="25">
        <v>0</v>
      </c>
      <c r="AL103" s="24">
        <v>0</v>
      </c>
      <c r="AM103" s="25">
        <v>0</v>
      </c>
      <c r="AN103" s="26">
        <v>0</v>
      </c>
      <c r="AO103" s="25">
        <v>0</v>
      </c>
      <c r="AP103" s="24">
        <v>0</v>
      </c>
      <c r="AQ103" s="24">
        <f t="shared" si="40"/>
        <v>2934005.08</v>
      </c>
      <c r="AR103" s="24">
        <f t="shared" si="41"/>
        <v>2934005.08</v>
      </c>
      <c r="AS103" s="25">
        <v>1782</v>
      </c>
      <c r="AT103" s="24">
        <v>835303.94</v>
      </c>
      <c r="AU103" s="25">
        <v>557</v>
      </c>
      <c r="AV103" s="24">
        <v>319764.78999999998</v>
      </c>
      <c r="AW103" s="25">
        <v>1615</v>
      </c>
      <c r="AX103" s="24">
        <v>1778936.35</v>
      </c>
      <c r="AY103" s="25">
        <v>0</v>
      </c>
      <c r="AZ103" s="24">
        <v>0</v>
      </c>
      <c r="BA103" s="25">
        <v>0</v>
      </c>
      <c r="BB103" s="26">
        <v>0</v>
      </c>
      <c r="BC103" s="25">
        <v>0</v>
      </c>
      <c r="BD103" s="24">
        <v>0</v>
      </c>
      <c r="BE103" s="25">
        <v>0</v>
      </c>
      <c r="BF103" s="26">
        <v>0</v>
      </c>
      <c r="BG103" s="25">
        <v>0</v>
      </c>
      <c r="BH103" s="24">
        <v>0</v>
      </c>
      <c r="BI103" s="24">
        <f t="shared" si="42"/>
        <v>2934005.08</v>
      </c>
      <c r="BJ103" s="24">
        <f t="shared" si="43"/>
        <v>2934005.08</v>
      </c>
      <c r="BK103" s="25">
        <v>1782</v>
      </c>
      <c r="BL103" s="24">
        <v>835303.94</v>
      </c>
      <c r="BM103" s="25">
        <v>557</v>
      </c>
      <c r="BN103" s="24">
        <v>319764.78999999998</v>
      </c>
      <c r="BO103" s="25">
        <v>1615</v>
      </c>
      <c r="BP103" s="24">
        <v>1778936.35</v>
      </c>
      <c r="BQ103" s="25">
        <v>0</v>
      </c>
      <c r="BR103" s="24">
        <v>0</v>
      </c>
      <c r="BS103" s="25">
        <v>0</v>
      </c>
      <c r="BT103" s="26">
        <v>0</v>
      </c>
      <c r="BU103" s="25">
        <v>0</v>
      </c>
      <c r="BV103" s="24">
        <v>0</v>
      </c>
      <c r="BW103" s="25">
        <v>0</v>
      </c>
      <c r="BX103" s="26">
        <v>0</v>
      </c>
      <c r="BY103" s="25">
        <v>0</v>
      </c>
      <c r="BZ103" s="24">
        <v>0</v>
      </c>
      <c r="CA103" s="24">
        <f t="shared" si="44"/>
        <v>4401007.6100000003</v>
      </c>
      <c r="CB103" s="24">
        <f t="shared" si="45"/>
        <v>4401007.6100000003</v>
      </c>
      <c r="CC103" s="25">
        <v>2674</v>
      </c>
      <c r="CD103" s="24">
        <v>1252955.8999999999</v>
      </c>
      <c r="CE103" s="25">
        <v>835</v>
      </c>
      <c r="CF103" s="24">
        <v>479647.18</v>
      </c>
      <c r="CG103" s="25">
        <v>2424</v>
      </c>
      <c r="CH103" s="24">
        <v>2668404.5299999998</v>
      </c>
      <c r="CI103" s="25">
        <v>0</v>
      </c>
      <c r="CJ103" s="24">
        <v>0</v>
      </c>
      <c r="CK103" s="25">
        <v>0</v>
      </c>
      <c r="CL103" s="26">
        <v>0</v>
      </c>
      <c r="CM103" s="25">
        <v>0</v>
      </c>
      <c r="CN103" s="24">
        <v>0</v>
      </c>
      <c r="CO103" s="25">
        <v>0</v>
      </c>
      <c r="CP103" s="26">
        <v>0</v>
      </c>
      <c r="CQ103" s="25">
        <v>0</v>
      </c>
      <c r="CR103" s="24">
        <v>0</v>
      </c>
    </row>
    <row r="104" spans="1:96" x14ac:dyDescent="0.25">
      <c r="A104" s="9">
        <v>83</v>
      </c>
      <c r="B104" s="8" t="s">
        <v>58</v>
      </c>
      <c r="C104" s="28">
        <v>330248</v>
      </c>
      <c r="D104" s="29" t="s">
        <v>144</v>
      </c>
      <c r="E104" s="29" t="s">
        <v>123</v>
      </c>
      <c r="F104" s="31" t="s">
        <v>145</v>
      </c>
      <c r="G104" s="24">
        <f t="shared" si="36"/>
        <v>72314081.349999994</v>
      </c>
      <c r="H104" s="24">
        <f t="shared" si="37"/>
        <v>10986270.800000001</v>
      </c>
      <c r="I104" s="25">
        <f t="shared" si="47"/>
        <v>7168</v>
      </c>
      <c r="J104" s="24">
        <f t="shared" si="47"/>
        <v>1814854.04</v>
      </c>
      <c r="K104" s="25">
        <f t="shared" si="47"/>
        <v>0</v>
      </c>
      <c r="L104" s="24">
        <f t="shared" si="47"/>
        <v>0</v>
      </c>
      <c r="M104" s="25">
        <f t="shared" si="47"/>
        <v>6713</v>
      </c>
      <c r="N104" s="24">
        <f t="shared" si="47"/>
        <v>9171416.7599999998</v>
      </c>
      <c r="O104" s="25">
        <f t="shared" si="47"/>
        <v>676</v>
      </c>
      <c r="P104" s="24">
        <f t="shared" si="47"/>
        <v>6223348.9699999997</v>
      </c>
      <c r="Q104" s="25">
        <f t="shared" si="47"/>
        <v>2316</v>
      </c>
      <c r="R104" s="24">
        <f t="shared" si="47"/>
        <v>55104461.579999998</v>
      </c>
      <c r="S104" s="25">
        <f t="shared" si="47"/>
        <v>0</v>
      </c>
      <c r="T104" s="24">
        <f t="shared" si="47"/>
        <v>0</v>
      </c>
      <c r="U104" s="25">
        <f t="shared" si="47"/>
        <v>0</v>
      </c>
      <c r="V104" s="24">
        <f t="shared" si="47"/>
        <v>0</v>
      </c>
      <c r="W104" s="25">
        <f t="shared" si="47"/>
        <v>0</v>
      </c>
      <c r="X104" s="24">
        <f t="shared" si="32"/>
        <v>0</v>
      </c>
      <c r="Y104" s="24">
        <f t="shared" si="38"/>
        <v>21694224.399999999</v>
      </c>
      <c r="Z104" s="24">
        <f t="shared" si="39"/>
        <v>3295881.24</v>
      </c>
      <c r="AA104" s="25">
        <v>2150</v>
      </c>
      <c r="AB104" s="24">
        <v>544456.21</v>
      </c>
      <c r="AC104" s="25">
        <v>0</v>
      </c>
      <c r="AD104" s="24">
        <v>0</v>
      </c>
      <c r="AE104" s="25">
        <v>2014</v>
      </c>
      <c r="AF104" s="24">
        <v>2751425.03</v>
      </c>
      <c r="AG104" s="25">
        <v>203</v>
      </c>
      <c r="AH104" s="24">
        <v>1867004.69</v>
      </c>
      <c r="AI104" s="25">
        <v>695</v>
      </c>
      <c r="AJ104" s="26">
        <v>16531338.470000001</v>
      </c>
      <c r="AK104" s="25">
        <v>0</v>
      </c>
      <c r="AL104" s="24">
        <v>0</v>
      </c>
      <c r="AM104" s="25">
        <v>0</v>
      </c>
      <c r="AN104" s="26">
        <v>0</v>
      </c>
      <c r="AO104" s="25">
        <v>0</v>
      </c>
      <c r="AP104" s="24">
        <v>0</v>
      </c>
      <c r="AQ104" s="24">
        <f t="shared" si="40"/>
        <v>14462816.27</v>
      </c>
      <c r="AR104" s="24">
        <f t="shared" si="41"/>
        <v>2197254.16</v>
      </c>
      <c r="AS104" s="25">
        <v>1434</v>
      </c>
      <c r="AT104" s="24">
        <v>362970.81</v>
      </c>
      <c r="AU104" s="25">
        <v>0</v>
      </c>
      <c r="AV104" s="24">
        <v>0</v>
      </c>
      <c r="AW104" s="25">
        <v>1343</v>
      </c>
      <c r="AX104" s="24">
        <v>1834283.35</v>
      </c>
      <c r="AY104" s="25">
        <v>135</v>
      </c>
      <c r="AZ104" s="24">
        <v>1244669.79</v>
      </c>
      <c r="BA104" s="25">
        <v>463</v>
      </c>
      <c r="BB104" s="26">
        <v>11020892.32</v>
      </c>
      <c r="BC104" s="25">
        <v>0</v>
      </c>
      <c r="BD104" s="24">
        <v>0</v>
      </c>
      <c r="BE104" s="25">
        <v>0</v>
      </c>
      <c r="BF104" s="26">
        <v>0</v>
      </c>
      <c r="BG104" s="25">
        <v>0</v>
      </c>
      <c r="BH104" s="24">
        <v>0</v>
      </c>
      <c r="BI104" s="24">
        <f t="shared" si="42"/>
        <v>14462816.27</v>
      </c>
      <c r="BJ104" s="24">
        <f t="shared" si="43"/>
        <v>2197254.16</v>
      </c>
      <c r="BK104" s="25">
        <v>1434</v>
      </c>
      <c r="BL104" s="24">
        <v>362970.81</v>
      </c>
      <c r="BM104" s="25">
        <v>0</v>
      </c>
      <c r="BN104" s="24">
        <v>0</v>
      </c>
      <c r="BO104" s="25">
        <v>1343</v>
      </c>
      <c r="BP104" s="24">
        <v>1834283.35</v>
      </c>
      <c r="BQ104" s="25">
        <v>135</v>
      </c>
      <c r="BR104" s="24">
        <v>1244669.79</v>
      </c>
      <c r="BS104" s="25">
        <v>463</v>
      </c>
      <c r="BT104" s="26">
        <v>11020892.32</v>
      </c>
      <c r="BU104" s="25">
        <v>0</v>
      </c>
      <c r="BV104" s="24">
        <v>0</v>
      </c>
      <c r="BW104" s="25">
        <v>0</v>
      </c>
      <c r="BX104" s="26">
        <v>0</v>
      </c>
      <c r="BY104" s="25">
        <v>0</v>
      </c>
      <c r="BZ104" s="24">
        <v>0</v>
      </c>
      <c r="CA104" s="24">
        <f t="shared" si="44"/>
        <v>21694224.41</v>
      </c>
      <c r="CB104" s="24">
        <f t="shared" si="45"/>
        <v>3295881.24</v>
      </c>
      <c r="CC104" s="25">
        <v>2150</v>
      </c>
      <c r="CD104" s="24">
        <v>544456.21</v>
      </c>
      <c r="CE104" s="25">
        <v>0</v>
      </c>
      <c r="CF104" s="24">
        <v>0</v>
      </c>
      <c r="CG104" s="25">
        <v>2013</v>
      </c>
      <c r="CH104" s="24">
        <v>2751425.03</v>
      </c>
      <c r="CI104" s="25">
        <v>203</v>
      </c>
      <c r="CJ104" s="24">
        <v>1867004.7</v>
      </c>
      <c r="CK104" s="25">
        <v>695</v>
      </c>
      <c r="CL104" s="26">
        <v>16531338.470000001</v>
      </c>
      <c r="CM104" s="25">
        <v>0</v>
      </c>
      <c r="CN104" s="24">
        <v>0</v>
      </c>
      <c r="CO104" s="25">
        <v>0</v>
      </c>
      <c r="CP104" s="26">
        <v>0</v>
      </c>
      <c r="CQ104" s="25">
        <v>0</v>
      </c>
      <c r="CR104" s="24">
        <v>0</v>
      </c>
    </row>
    <row r="105" spans="1:96" x14ac:dyDescent="0.25">
      <c r="A105" s="9">
        <v>84</v>
      </c>
      <c r="B105" s="8" t="s">
        <v>59</v>
      </c>
      <c r="C105" s="28">
        <v>330059</v>
      </c>
      <c r="D105" s="29" t="s">
        <v>144</v>
      </c>
      <c r="E105" s="29" t="s">
        <v>123</v>
      </c>
      <c r="F105" s="31" t="s">
        <v>145</v>
      </c>
      <c r="G105" s="24">
        <f t="shared" si="36"/>
        <v>139622936.50999999</v>
      </c>
      <c r="H105" s="24">
        <f t="shared" si="37"/>
        <v>90006494.079999998</v>
      </c>
      <c r="I105" s="25">
        <f t="shared" si="47"/>
        <v>47860</v>
      </c>
      <c r="J105" s="24">
        <f t="shared" si="47"/>
        <v>43269707.140000001</v>
      </c>
      <c r="K105" s="25">
        <f t="shared" si="47"/>
        <v>7687</v>
      </c>
      <c r="L105" s="24">
        <f t="shared" si="47"/>
        <v>4890058.7</v>
      </c>
      <c r="M105" s="25">
        <f t="shared" si="47"/>
        <v>30683</v>
      </c>
      <c r="N105" s="24">
        <f t="shared" si="47"/>
        <v>41846728.240000002</v>
      </c>
      <c r="O105" s="25">
        <f t="shared" si="47"/>
        <v>981</v>
      </c>
      <c r="P105" s="24">
        <f t="shared" si="47"/>
        <v>20739751.940000001</v>
      </c>
      <c r="Q105" s="25">
        <f t="shared" si="47"/>
        <v>1416</v>
      </c>
      <c r="R105" s="24">
        <f t="shared" si="47"/>
        <v>28876690.489999998</v>
      </c>
      <c r="S105" s="25">
        <f t="shared" si="47"/>
        <v>0</v>
      </c>
      <c r="T105" s="24">
        <f t="shared" si="47"/>
        <v>0</v>
      </c>
      <c r="U105" s="25">
        <f t="shared" si="47"/>
        <v>0</v>
      </c>
      <c r="V105" s="24">
        <f t="shared" si="47"/>
        <v>0</v>
      </c>
      <c r="W105" s="25">
        <f t="shared" si="47"/>
        <v>0</v>
      </c>
      <c r="X105" s="24">
        <f t="shared" si="32"/>
        <v>0</v>
      </c>
      <c r="Y105" s="24">
        <f t="shared" si="38"/>
        <v>37573906.18</v>
      </c>
      <c r="Z105" s="24">
        <f t="shared" si="39"/>
        <v>23052973.449999999</v>
      </c>
      <c r="AA105" s="25">
        <v>14358</v>
      </c>
      <c r="AB105" s="24">
        <v>10966935.01</v>
      </c>
      <c r="AC105" s="25">
        <v>2306</v>
      </c>
      <c r="AD105" s="24">
        <v>1467017.61</v>
      </c>
      <c r="AE105" s="25">
        <v>9205</v>
      </c>
      <c r="AF105" s="24">
        <v>10619020.83</v>
      </c>
      <c r="AG105" s="25">
        <v>278</v>
      </c>
      <c r="AH105" s="24">
        <v>5857925.5800000001</v>
      </c>
      <c r="AI105" s="25">
        <v>425</v>
      </c>
      <c r="AJ105" s="26">
        <v>8663007.1500000004</v>
      </c>
      <c r="AK105" s="25">
        <v>0</v>
      </c>
      <c r="AL105" s="24">
        <v>0</v>
      </c>
      <c r="AM105" s="25">
        <v>0</v>
      </c>
      <c r="AN105" s="26">
        <v>0</v>
      </c>
      <c r="AO105" s="25">
        <v>0</v>
      </c>
      <c r="AP105" s="24">
        <v>0</v>
      </c>
      <c r="AQ105" s="24">
        <f t="shared" si="40"/>
        <v>31977562.09</v>
      </c>
      <c r="AR105" s="24">
        <f t="shared" si="41"/>
        <v>21950273.600000001</v>
      </c>
      <c r="AS105" s="25">
        <v>9572</v>
      </c>
      <c r="AT105" s="24">
        <v>10667918.57</v>
      </c>
      <c r="AU105" s="25">
        <v>1537</v>
      </c>
      <c r="AV105" s="24">
        <v>978011.74</v>
      </c>
      <c r="AW105" s="25">
        <v>6137</v>
      </c>
      <c r="AX105" s="24">
        <v>10304343.289999999</v>
      </c>
      <c r="AY105" s="25">
        <v>201</v>
      </c>
      <c r="AZ105" s="24">
        <v>4251950.3899999997</v>
      </c>
      <c r="BA105" s="25">
        <v>283</v>
      </c>
      <c r="BB105" s="26">
        <v>5775338.0999999996</v>
      </c>
      <c r="BC105" s="25">
        <v>0</v>
      </c>
      <c r="BD105" s="24">
        <v>0</v>
      </c>
      <c r="BE105" s="25">
        <v>0</v>
      </c>
      <c r="BF105" s="26">
        <v>0</v>
      </c>
      <c r="BG105" s="25">
        <v>0</v>
      </c>
      <c r="BH105" s="24">
        <v>0</v>
      </c>
      <c r="BI105" s="24">
        <f t="shared" si="42"/>
        <v>31977562.09</v>
      </c>
      <c r="BJ105" s="24">
        <f t="shared" si="43"/>
        <v>21950273.600000001</v>
      </c>
      <c r="BK105" s="25">
        <v>9572</v>
      </c>
      <c r="BL105" s="24">
        <v>10667918.57</v>
      </c>
      <c r="BM105" s="25">
        <v>1537</v>
      </c>
      <c r="BN105" s="24">
        <v>978011.74</v>
      </c>
      <c r="BO105" s="25">
        <v>6137</v>
      </c>
      <c r="BP105" s="24">
        <v>10304343.289999999</v>
      </c>
      <c r="BQ105" s="25">
        <v>201</v>
      </c>
      <c r="BR105" s="24">
        <v>4251950.3899999997</v>
      </c>
      <c r="BS105" s="25">
        <v>283</v>
      </c>
      <c r="BT105" s="26">
        <v>5775338.0999999996</v>
      </c>
      <c r="BU105" s="25">
        <v>0</v>
      </c>
      <c r="BV105" s="24">
        <v>0</v>
      </c>
      <c r="BW105" s="25">
        <v>0</v>
      </c>
      <c r="BX105" s="26">
        <v>0</v>
      </c>
      <c r="BY105" s="25">
        <v>0</v>
      </c>
      <c r="BZ105" s="24">
        <v>0</v>
      </c>
      <c r="CA105" s="24">
        <f t="shared" si="44"/>
        <v>38093906.149999999</v>
      </c>
      <c r="CB105" s="24">
        <f t="shared" si="45"/>
        <v>23052973.43</v>
      </c>
      <c r="CC105" s="25">
        <v>14358</v>
      </c>
      <c r="CD105" s="24">
        <v>10966934.99</v>
      </c>
      <c r="CE105" s="25">
        <v>2307</v>
      </c>
      <c r="CF105" s="24">
        <v>1467017.61</v>
      </c>
      <c r="CG105" s="25">
        <v>9204</v>
      </c>
      <c r="CH105" s="24">
        <v>10619020.83</v>
      </c>
      <c r="CI105" s="25">
        <v>301</v>
      </c>
      <c r="CJ105" s="24">
        <v>6377925.5800000001</v>
      </c>
      <c r="CK105" s="25">
        <v>425</v>
      </c>
      <c r="CL105" s="26">
        <v>8663007.1400000006</v>
      </c>
      <c r="CM105" s="25">
        <v>0</v>
      </c>
      <c r="CN105" s="24">
        <v>0</v>
      </c>
      <c r="CO105" s="25">
        <v>0</v>
      </c>
      <c r="CP105" s="26">
        <v>0</v>
      </c>
      <c r="CQ105" s="25">
        <v>0</v>
      </c>
      <c r="CR105" s="24">
        <v>0</v>
      </c>
    </row>
    <row r="106" spans="1:96" x14ac:dyDescent="0.25">
      <c r="A106" s="10" t="s">
        <v>264</v>
      </c>
      <c r="B106" s="8" t="s">
        <v>60</v>
      </c>
      <c r="C106" s="28">
        <v>330336</v>
      </c>
      <c r="D106" s="29" t="s">
        <v>144</v>
      </c>
      <c r="E106" s="29" t="s">
        <v>123</v>
      </c>
      <c r="F106" s="31" t="s">
        <v>145</v>
      </c>
      <c r="G106" s="24">
        <f t="shared" si="36"/>
        <v>64330683.359999999</v>
      </c>
      <c r="H106" s="24">
        <f t="shared" si="37"/>
        <v>0</v>
      </c>
      <c r="I106" s="25">
        <f t="shared" si="47"/>
        <v>0</v>
      </c>
      <c r="J106" s="24">
        <f t="shared" si="47"/>
        <v>0</v>
      </c>
      <c r="K106" s="25">
        <f t="shared" si="47"/>
        <v>0</v>
      </c>
      <c r="L106" s="24">
        <f t="shared" si="47"/>
        <v>0</v>
      </c>
      <c r="M106" s="25">
        <f t="shared" si="47"/>
        <v>0</v>
      </c>
      <c r="N106" s="24">
        <f t="shared" si="47"/>
        <v>0</v>
      </c>
      <c r="O106" s="25">
        <f t="shared" si="47"/>
        <v>0</v>
      </c>
      <c r="P106" s="24">
        <f t="shared" si="47"/>
        <v>0</v>
      </c>
      <c r="Q106" s="25">
        <f t="shared" si="47"/>
        <v>0</v>
      </c>
      <c r="R106" s="24">
        <f t="shared" si="47"/>
        <v>0</v>
      </c>
      <c r="S106" s="25">
        <f t="shared" si="47"/>
        <v>0</v>
      </c>
      <c r="T106" s="24">
        <f t="shared" si="47"/>
        <v>0</v>
      </c>
      <c r="U106" s="25">
        <f t="shared" si="47"/>
        <v>0</v>
      </c>
      <c r="V106" s="24">
        <f t="shared" si="47"/>
        <v>0</v>
      </c>
      <c r="W106" s="25">
        <f t="shared" si="47"/>
        <v>21462</v>
      </c>
      <c r="X106" s="24">
        <f t="shared" si="32"/>
        <v>64330683.359999999</v>
      </c>
      <c r="Y106" s="24">
        <f t="shared" si="38"/>
        <v>16082670.84</v>
      </c>
      <c r="Z106" s="24">
        <f t="shared" si="39"/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6">
        <v>0</v>
      </c>
      <c r="AK106" s="25">
        <v>0</v>
      </c>
      <c r="AL106" s="24">
        <v>0</v>
      </c>
      <c r="AM106" s="25">
        <v>0</v>
      </c>
      <c r="AN106" s="26">
        <v>0</v>
      </c>
      <c r="AO106" s="25">
        <v>5365</v>
      </c>
      <c r="AP106" s="24">
        <v>16082670.84</v>
      </c>
      <c r="AQ106" s="24">
        <f t="shared" si="40"/>
        <v>16082670.84</v>
      </c>
      <c r="AR106" s="24">
        <f t="shared" si="41"/>
        <v>0</v>
      </c>
      <c r="AS106" s="25">
        <v>0</v>
      </c>
      <c r="AT106" s="24">
        <v>0</v>
      </c>
      <c r="AU106" s="25">
        <v>0</v>
      </c>
      <c r="AV106" s="24">
        <v>0</v>
      </c>
      <c r="AW106" s="25">
        <v>0</v>
      </c>
      <c r="AX106" s="24">
        <v>0</v>
      </c>
      <c r="AY106" s="25">
        <v>0</v>
      </c>
      <c r="AZ106" s="24">
        <v>0</v>
      </c>
      <c r="BA106" s="25">
        <v>0</v>
      </c>
      <c r="BB106" s="26">
        <v>0</v>
      </c>
      <c r="BC106" s="25">
        <v>0</v>
      </c>
      <c r="BD106" s="24">
        <v>0</v>
      </c>
      <c r="BE106" s="25">
        <v>0</v>
      </c>
      <c r="BF106" s="26">
        <v>0</v>
      </c>
      <c r="BG106" s="25">
        <v>5365</v>
      </c>
      <c r="BH106" s="24">
        <v>16082670.84</v>
      </c>
      <c r="BI106" s="24">
        <f t="shared" si="42"/>
        <v>16082670.84</v>
      </c>
      <c r="BJ106" s="24">
        <f t="shared" si="43"/>
        <v>0</v>
      </c>
      <c r="BK106" s="25">
        <v>0</v>
      </c>
      <c r="BL106" s="24">
        <v>0</v>
      </c>
      <c r="BM106" s="25">
        <v>0</v>
      </c>
      <c r="BN106" s="24">
        <v>0</v>
      </c>
      <c r="BO106" s="25">
        <v>0</v>
      </c>
      <c r="BP106" s="24">
        <v>0</v>
      </c>
      <c r="BQ106" s="25">
        <v>0</v>
      </c>
      <c r="BR106" s="24">
        <v>0</v>
      </c>
      <c r="BS106" s="25">
        <v>0</v>
      </c>
      <c r="BT106" s="26">
        <v>0</v>
      </c>
      <c r="BU106" s="25">
        <v>0</v>
      </c>
      <c r="BV106" s="24">
        <v>0</v>
      </c>
      <c r="BW106" s="25">
        <v>0</v>
      </c>
      <c r="BX106" s="26">
        <v>0</v>
      </c>
      <c r="BY106" s="25">
        <v>5366</v>
      </c>
      <c r="BZ106" s="24">
        <v>16082670.84</v>
      </c>
      <c r="CA106" s="24">
        <f t="shared" si="44"/>
        <v>16082670.84</v>
      </c>
      <c r="CB106" s="24">
        <f t="shared" si="45"/>
        <v>0</v>
      </c>
      <c r="CC106" s="25">
        <v>0</v>
      </c>
      <c r="CD106" s="24">
        <v>0</v>
      </c>
      <c r="CE106" s="25">
        <v>0</v>
      </c>
      <c r="CF106" s="24">
        <v>0</v>
      </c>
      <c r="CG106" s="25">
        <v>0</v>
      </c>
      <c r="CH106" s="24">
        <v>0</v>
      </c>
      <c r="CI106" s="25">
        <v>0</v>
      </c>
      <c r="CJ106" s="24">
        <v>0</v>
      </c>
      <c r="CK106" s="25">
        <v>0</v>
      </c>
      <c r="CL106" s="26">
        <v>0</v>
      </c>
      <c r="CM106" s="25">
        <v>0</v>
      </c>
      <c r="CN106" s="24">
        <v>0</v>
      </c>
      <c r="CO106" s="25">
        <v>0</v>
      </c>
      <c r="CP106" s="26">
        <v>0</v>
      </c>
      <c r="CQ106" s="25">
        <v>5366</v>
      </c>
      <c r="CR106" s="24">
        <v>16082670.84</v>
      </c>
    </row>
    <row r="107" spans="1:96" x14ac:dyDescent="0.25">
      <c r="A107" s="6" t="s">
        <v>265</v>
      </c>
      <c r="B107" s="8" t="s">
        <v>61</v>
      </c>
      <c r="C107" s="28">
        <v>330245</v>
      </c>
      <c r="D107" s="29" t="s">
        <v>144</v>
      </c>
      <c r="E107" s="29" t="s">
        <v>123</v>
      </c>
      <c r="F107" s="31" t="s">
        <v>145</v>
      </c>
      <c r="G107" s="24">
        <f t="shared" si="36"/>
        <v>19564816.050000001</v>
      </c>
      <c r="H107" s="24">
        <f t="shared" si="37"/>
        <v>10971930.08</v>
      </c>
      <c r="I107" s="25">
        <f t="shared" si="47"/>
        <v>8643</v>
      </c>
      <c r="J107" s="24">
        <f t="shared" si="47"/>
        <v>1314559.5</v>
      </c>
      <c r="K107" s="25">
        <f t="shared" si="47"/>
        <v>0</v>
      </c>
      <c r="L107" s="24">
        <f t="shared" si="47"/>
        <v>0</v>
      </c>
      <c r="M107" s="25">
        <f t="shared" si="47"/>
        <v>4598</v>
      </c>
      <c r="N107" s="24">
        <f t="shared" si="47"/>
        <v>9657370.5800000001</v>
      </c>
      <c r="O107" s="25">
        <f t="shared" si="47"/>
        <v>467</v>
      </c>
      <c r="P107" s="24">
        <f t="shared" si="47"/>
        <v>8592885.9700000007</v>
      </c>
      <c r="Q107" s="25">
        <f t="shared" si="47"/>
        <v>0</v>
      </c>
      <c r="R107" s="24">
        <f t="shared" si="47"/>
        <v>0</v>
      </c>
      <c r="S107" s="25">
        <f t="shared" si="47"/>
        <v>0</v>
      </c>
      <c r="T107" s="24">
        <f t="shared" si="47"/>
        <v>0</v>
      </c>
      <c r="U107" s="25">
        <f t="shared" si="47"/>
        <v>0</v>
      </c>
      <c r="V107" s="24">
        <f t="shared" si="47"/>
        <v>0</v>
      </c>
      <c r="W107" s="25">
        <f t="shared" si="47"/>
        <v>0</v>
      </c>
      <c r="X107" s="24">
        <f t="shared" si="32"/>
        <v>0</v>
      </c>
      <c r="Y107" s="24">
        <f t="shared" si="38"/>
        <v>8939649.8499999996</v>
      </c>
      <c r="Z107" s="24">
        <f t="shared" si="39"/>
        <v>6361784.0599999996</v>
      </c>
      <c r="AA107" s="25">
        <v>2593</v>
      </c>
      <c r="AB107" s="24">
        <v>394367.85</v>
      </c>
      <c r="AC107" s="25">
        <v>0</v>
      </c>
      <c r="AD107" s="24">
        <v>0</v>
      </c>
      <c r="AE107" s="25">
        <v>1379</v>
      </c>
      <c r="AF107" s="24">
        <v>5967416.21</v>
      </c>
      <c r="AG107" s="25">
        <v>140</v>
      </c>
      <c r="AH107" s="24">
        <v>2577865.79</v>
      </c>
      <c r="AI107" s="25">
        <v>0</v>
      </c>
      <c r="AJ107" s="26">
        <v>0</v>
      </c>
      <c r="AK107" s="25">
        <v>0</v>
      </c>
      <c r="AL107" s="24">
        <v>0</v>
      </c>
      <c r="AM107" s="25">
        <v>0</v>
      </c>
      <c r="AN107" s="26">
        <v>0</v>
      </c>
      <c r="AO107" s="25">
        <v>0</v>
      </c>
      <c r="AP107" s="24">
        <v>0</v>
      </c>
      <c r="AQ107" s="24">
        <f t="shared" si="40"/>
        <v>3912963.21</v>
      </c>
      <c r="AR107" s="24">
        <f t="shared" si="41"/>
        <v>2194386.02</v>
      </c>
      <c r="AS107" s="25">
        <v>1729</v>
      </c>
      <c r="AT107" s="24">
        <v>262911.90000000002</v>
      </c>
      <c r="AU107" s="25">
        <v>0</v>
      </c>
      <c r="AV107" s="24">
        <v>0</v>
      </c>
      <c r="AW107" s="25">
        <v>920</v>
      </c>
      <c r="AX107" s="24">
        <v>1931474.12</v>
      </c>
      <c r="AY107" s="25">
        <v>93</v>
      </c>
      <c r="AZ107" s="24">
        <v>1718577.19</v>
      </c>
      <c r="BA107" s="25">
        <v>0</v>
      </c>
      <c r="BB107" s="26">
        <v>0</v>
      </c>
      <c r="BC107" s="25">
        <v>0</v>
      </c>
      <c r="BD107" s="24">
        <v>0</v>
      </c>
      <c r="BE107" s="25">
        <v>0</v>
      </c>
      <c r="BF107" s="26">
        <v>0</v>
      </c>
      <c r="BG107" s="25">
        <v>0</v>
      </c>
      <c r="BH107" s="24">
        <v>0</v>
      </c>
      <c r="BI107" s="24">
        <f t="shared" si="42"/>
        <v>3108182.33</v>
      </c>
      <c r="BJ107" s="24">
        <f t="shared" si="43"/>
        <v>1389605.14</v>
      </c>
      <c r="BK107" s="25">
        <v>1729</v>
      </c>
      <c r="BL107" s="24">
        <v>262911.90000000002</v>
      </c>
      <c r="BM107" s="25">
        <v>0</v>
      </c>
      <c r="BN107" s="24">
        <v>0</v>
      </c>
      <c r="BO107" s="25">
        <v>920</v>
      </c>
      <c r="BP107" s="24">
        <v>1126693.24</v>
      </c>
      <c r="BQ107" s="25">
        <v>93</v>
      </c>
      <c r="BR107" s="24">
        <v>1718577.19</v>
      </c>
      <c r="BS107" s="25">
        <v>0</v>
      </c>
      <c r="BT107" s="26">
        <v>0</v>
      </c>
      <c r="BU107" s="25">
        <v>0</v>
      </c>
      <c r="BV107" s="24">
        <v>0</v>
      </c>
      <c r="BW107" s="25">
        <v>0</v>
      </c>
      <c r="BX107" s="26">
        <v>0</v>
      </c>
      <c r="BY107" s="25">
        <v>0</v>
      </c>
      <c r="BZ107" s="24">
        <v>0</v>
      </c>
      <c r="CA107" s="24">
        <f t="shared" si="44"/>
        <v>3604020.66</v>
      </c>
      <c r="CB107" s="24">
        <f t="shared" si="45"/>
        <v>1026154.86</v>
      </c>
      <c r="CC107" s="25">
        <v>2592</v>
      </c>
      <c r="CD107" s="24">
        <v>394367.85</v>
      </c>
      <c r="CE107" s="25">
        <v>0</v>
      </c>
      <c r="CF107" s="24">
        <v>0</v>
      </c>
      <c r="CG107" s="25">
        <v>1379</v>
      </c>
      <c r="CH107" s="24">
        <v>631787.01</v>
      </c>
      <c r="CI107" s="25">
        <v>141</v>
      </c>
      <c r="CJ107" s="24">
        <v>2577865.7999999998</v>
      </c>
      <c r="CK107" s="25">
        <v>0</v>
      </c>
      <c r="CL107" s="26">
        <v>0</v>
      </c>
      <c r="CM107" s="25">
        <v>0</v>
      </c>
      <c r="CN107" s="24">
        <v>0</v>
      </c>
      <c r="CO107" s="25">
        <v>0</v>
      </c>
      <c r="CP107" s="26">
        <v>0</v>
      </c>
      <c r="CQ107" s="25">
        <v>0</v>
      </c>
      <c r="CR107" s="24">
        <v>0</v>
      </c>
    </row>
    <row r="108" spans="1:96" x14ac:dyDescent="0.25">
      <c r="A108" s="6" t="s">
        <v>266</v>
      </c>
      <c r="B108" s="8" t="s">
        <v>108</v>
      </c>
      <c r="C108" s="28">
        <v>330113</v>
      </c>
      <c r="D108" s="29" t="s">
        <v>144</v>
      </c>
      <c r="E108" s="29" t="s">
        <v>135</v>
      </c>
      <c r="F108" s="31" t="s">
        <v>145</v>
      </c>
      <c r="G108" s="24">
        <f t="shared" si="36"/>
        <v>160191820.00999999</v>
      </c>
      <c r="H108" s="24">
        <f t="shared" si="37"/>
        <v>63832210.420000002</v>
      </c>
      <c r="I108" s="25">
        <f t="shared" ref="I108:X124" si="48">AA108+AS108+BK108+CC108</f>
        <v>56789</v>
      </c>
      <c r="J108" s="24">
        <f t="shared" si="48"/>
        <v>23564271.07</v>
      </c>
      <c r="K108" s="25">
        <f t="shared" si="48"/>
        <v>12497</v>
      </c>
      <c r="L108" s="24">
        <f t="shared" si="48"/>
        <v>7901682.4500000002</v>
      </c>
      <c r="M108" s="25">
        <f t="shared" si="48"/>
        <v>45700</v>
      </c>
      <c r="N108" s="24">
        <f t="shared" si="48"/>
        <v>32366256.899999999</v>
      </c>
      <c r="O108" s="25">
        <f t="shared" si="48"/>
        <v>1027</v>
      </c>
      <c r="P108" s="24">
        <f t="shared" si="48"/>
        <v>11048396.539999999</v>
      </c>
      <c r="Q108" s="25">
        <f t="shared" si="48"/>
        <v>3040</v>
      </c>
      <c r="R108" s="24">
        <f t="shared" si="48"/>
        <v>85311213.049999997</v>
      </c>
      <c r="S108" s="25">
        <f t="shared" si="48"/>
        <v>925</v>
      </c>
      <c r="T108" s="24">
        <f t="shared" si="48"/>
        <v>25492171.120000001</v>
      </c>
      <c r="U108" s="25">
        <f t="shared" si="48"/>
        <v>52</v>
      </c>
      <c r="V108" s="24">
        <f t="shared" si="48"/>
        <v>7589453.5199999996</v>
      </c>
      <c r="W108" s="25">
        <f t="shared" si="48"/>
        <v>0</v>
      </c>
      <c r="X108" s="24">
        <f t="shared" si="32"/>
        <v>0</v>
      </c>
      <c r="Y108" s="24">
        <f t="shared" si="38"/>
        <v>46175462.380000003</v>
      </c>
      <c r="Z108" s="24">
        <f t="shared" si="39"/>
        <v>17267579.5</v>
      </c>
      <c r="AA108" s="25">
        <v>17037</v>
      </c>
      <c r="AB108" s="24">
        <v>6109418.6699999999</v>
      </c>
      <c r="AC108" s="25">
        <v>3749</v>
      </c>
      <c r="AD108" s="24">
        <v>2370504.7400000002</v>
      </c>
      <c r="AE108" s="25">
        <v>13710</v>
      </c>
      <c r="AF108" s="24">
        <v>8787656.0899999999</v>
      </c>
      <c r="AG108" s="25">
        <v>308</v>
      </c>
      <c r="AH108" s="24">
        <v>3314518.96</v>
      </c>
      <c r="AI108" s="25">
        <v>912</v>
      </c>
      <c r="AJ108" s="26">
        <v>25593363.920000002</v>
      </c>
      <c r="AK108" s="25">
        <v>278</v>
      </c>
      <c r="AL108" s="24">
        <v>7647651.3399999999</v>
      </c>
      <c r="AM108" s="25">
        <v>16</v>
      </c>
      <c r="AN108" s="26">
        <v>2276836.06</v>
      </c>
      <c r="AO108" s="25">
        <v>0</v>
      </c>
      <c r="AP108" s="24">
        <v>0</v>
      </c>
      <c r="AQ108" s="24">
        <f t="shared" si="40"/>
        <v>33920447.640000001</v>
      </c>
      <c r="AR108" s="24">
        <f t="shared" si="41"/>
        <v>14648525.720000001</v>
      </c>
      <c r="AS108" s="25">
        <v>11358</v>
      </c>
      <c r="AT108" s="24">
        <v>5672716.8700000001</v>
      </c>
      <c r="AU108" s="25">
        <v>2499</v>
      </c>
      <c r="AV108" s="24">
        <v>1580336.49</v>
      </c>
      <c r="AW108" s="25">
        <v>9140</v>
      </c>
      <c r="AX108" s="24">
        <v>7395472.3600000003</v>
      </c>
      <c r="AY108" s="25">
        <v>205</v>
      </c>
      <c r="AZ108" s="24">
        <v>2209679.31</v>
      </c>
      <c r="BA108" s="25">
        <v>608</v>
      </c>
      <c r="BB108" s="26">
        <v>17062242.609999999</v>
      </c>
      <c r="BC108" s="25">
        <v>185</v>
      </c>
      <c r="BD108" s="24">
        <v>5098434.22</v>
      </c>
      <c r="BE108" s="25">
        <v>10</v>
      </c>
      <c r="BF108" s="26">
        <v>1517890.7</v>
      </c>
      <c r="BG108" s="25">
        <v>0</v>
      </c>
      <c r="BH108" s="24">
        <v>0</v>
      </c>
      <c r="BI108" s="24">
        <f t="shared" si="42"/>
        <v>33920447.640000001</v>
      </c>
      <c r="BJ108" s="24">
        <f t="shared" si="43"/>
        <v>14648525.720000001</v>
      </c>
      <c r="BK108" s="25">
        <v>11358</v>
      </c>
      <c r="BL108" s="24">
        <v>5672716.8700000001</v>
      </c>
      <c r="BM108" s="25">
        <v>2499</v>
      </c>
      <c r="BN108" s="24">
        <v>1580336.49</v>
      </c>
      <c r="BO108" s="25">
        <v>9140</v>
      </c>
      <c r="BP108" s="24">
        <v>7395472.3600000003</v>
      </c>
      <c r="BQ108" s="25">
        <v>205</v>
      </c>
      <c r="BR108" s="24">
        <v>2209679.31</v>
      </c>
      <c r="BS108" s="25">
        <v>608</v>
      </c>
      <c r="BT108" s="26">
        <v>17062242.609999999</v>
      </c>
      <c r="BU108" s="25">
        <v>185</v>
      </c>
      <c r="BV108" s="24">
        <v>5098434.22</v>
      </c>
      <c r="BW108" s="25">
        <v>10</v>
      </c>
      <c r="BX108" s="26">
        <v>1517890.7</v>
      </c>
      <c r="BY108" s="25">
        <v>0</v>
      </c>
      <c r="BZ108" s="24">
        <v>0</v>
      </c>
      <c r="CA108" s="24">
        <f t="shared" si="44"/>
        <v>46175462.350000001</v>
      </c>
      <c r="CB108" s="24">
        <f t="shared" si="45"/>
        <v>17267579.48</v>
      </c>
      <c r="CC108" s="25">
        <v>17036</v>
      </c>
      <c r="CD108" s="24">
        <v>6109418.6600000001</v>
      </c>
      <c r="CE108" s="25">
        <v>3750</v>
      </c>
      <c r="CF108" s="24">
        <v>2370504.73</v>
      </c>
      <c r="CG108" s="25">
        <v>13710</v>
      </c>
      <c r="CH108" s="24">
        <v>8787656.0899999999</v>
      </c>
      <c r="CI108" s="25">
        <v>309</v>
      </c>
      <c r="CJ108" s="24">
        <v>3314518.96</v>
      </c>
      <c r="CK108" s="25">
        <v>912</v>
      </c>
      <c r="CL108" s="26">
        <v>25593363.91</v>
      </c>
      <c r="CM108" s="25">
        <v>277</v>
      </c>
      <c r="CN108" s="24">
        <v>7647651.3399999999</v>
      </c>
      <c r="CO108" s="25">
        <v>16</v>
      </c>
      <c r="CP108" s="26">
        <v>2276836.06</v>
      </c>
      <c r="CQ108" s="25">
        <v>0</v>
      </c>
      <c r="CR108" s="24">
        <v>0</v>
      </c>
    </row>
    <row r="109" spans="1:96" x14ac:dyDescent="0.25">
      <c r="A109" s="6" t="s">
        <v>267</v>
      </c>
      <c r="B109" s="8" t="s">
        <v>62</v>
      </c>
      <c r="C109" s="28">
        <v>330305</v>
      </c>
      <c r="D109" s="29" t="s">
        <v>144</v>
      </c>
      <c r="E109" s="29" t="s">
        <v>129</v>
      </c>
      <c r="F109" s="31" t="s">
        <v>145</v>
      </c>
      <c r="G109" s="24">
        <f t="shared" si="36"/>
        <v>1179374.1100000001</v>
      </c>
      <c r="H109" s="24">
        <f t="shared" si="37"/>
        <v>917827.14</v>
      </c>
      <c r="I109" s="25">
        <f t="shared" si="48"/>
        <v>410</v>
      </c>
      <c r="J109" s="24">
        <f t="shared" si="48"/>
        <v>105065.93</v>
      </c>
      <c r="K109" s="25">
        <f t="shared" si="48"/>
        <v>155</v>
      </c>
      <c r="L109" s="24">
        <f t="shared" si="48"/>
        <v>94965.61</v>
      </c>
      <c r="M109" s="25">
        <f t="shared" si="48"/>
        <v>751</v>
      </c>
      <c r="N109" s="24">
        <f t="shared" si="48"/>
        <v>717795.6</v>
      </c>
      <c r="O109" s="25">
        <f t="shared" si="48"/>
        <v>29</v>
      </c>
      <c r="P109" s="24">
        <f t="shared" si="48"/>
        <v>261546.97</v>
      </c>
      <c r="Q109" s="25">
        <f t="shared" si="48"/>
        <v>0</v>
      </c>
      <c r="R109" s="24">
        <f t="shared" si="48"/>
        <v>0</v>
      </c>
      <c r="S109" s="25">
        <f t="shared" si="48"/>
        <v>0</v>
      </c>
      <c r="T109" s="24">
        <f t="shared" si="48"/>
        <v>0</v>
      </c>
      <c r="U109" s="25">
        <f t="shared" si="48"/>
        <v>0</v>
      </c>
      <c r="V109" s="24">
        <f t="shared" si="48"/>
        <v>0</v>
      </c>
      <c r="W109" s="25">
        <f t="shared" si="48"/>
        <v>0</v>
      </c>
      <c r="X109" s="24">
        <f t="shared" si="32"/>
        <v>0</v>
      </c>
      <c r="Y109" s="24">
        <f t="shared" si="38"/>
        <v>353812.23</v>
      </c>
      <c r="Z109" s="24">
        <f t="shared" si="39"/>
        <v>275348.14</v>
      </c>
      <c r="AA109" s="25">
        <v>123</v>
      </c>
      <c r="AB109" s="24">
        <v>31519.78</v>
      </c>
      <c r="AC109" s="25">
        <v>47</v>
      </c>
      <c r="AD109" s="24">
        <v>28489.68</v>
      </c>
      <c r="AE109" s="25">
        <v>225</v>
      </c>
      <c r="AF109" s="24">
        <v>215338.68</v>
      </c>
      <c r="AG109" s="25">
        <v>9</v>
      </c>
      <c r="AH109" s="24">
        <v>78464.09</v>
      </c>
      <c r="AI109" s="25">
        <v>0</v>
      </c>
      <c r="AJ109" s="26">
        <v>0</v>
      </c>
      <c r="AK109" s="25">
        <v>0</v>
      </c>
      <c r="AL109" s="24">
        <v>0</v>
      </c>
      <c r="AM109" s="25">
        <v>0</v>
      </c>
      <c r="AN109" s="26">
        <v>0</v>
      </c>
      <c r="AO109" s="25">
        <v>0</v>
      </c>
      <c r="AP109" s="24">
        <v>0</v>
      </c>
      <c r="AQ109" s="24">
        <f t="shared" si="40"/>
        <v>235874.82</v>
      </c>
      <c r="AR109" s="24">
        <f t="shared" si="41"/>
        <v>183565.43</v>
      </c>
      <c r="AS109" s="25">
        <v>82</v>
      </c>
      <c r="AT109" s="24">
        <v>21013.19</v>
      </c>
      <c r="AU109" s="25">
        <v>31</v>
      </c>
      <c r="AV109" s="24">
        <v>18993.12</v>
      </c>
      <c r="AW109" s="25">
        <v>150</v>
      </c>
      <c r="AX109" s="24">
        <v>143559.12</v>
      </c>
      <c r="AY109" s="25">
        <v>6</v>
      </c>
      <c r="AZ109" s="24">
        <v>52309.39</v>
      </c>
      <c r="BA109" s="25">
        <v>0</v>
      </c>
      <c r="BB109" s="26">
        <v>0</v>
      </c>
      <c r="BC109" s="25">
        <v>0</v>
      </c>
      <c r="BD109" s="24">
        <v>0</v>
      </c>
      <c r="BE109" s="25">
        <v>0</v>
      </c>
      <c r="BF109" s="26">
        <v>0</v>
      </c>
      <c r="BG109" s="25">
        <v>0</v>
      </c>
      <c r="BH109" s="24">
        <v>0</v>
      </c>
      <c r="BI109" s="24">
        <f t="shared" si="42"/>
        <v>235874.82</v>
      </c>
      <c r="BJ109" s="24">
        <f t="shared" si="43"/>
        <v>183565.43</v>
      </c>
      <c r="BK109" s="25">
        <v>82</v>
      </c>
      <c r="BL109" s="24">
        <v>21013.19</v>
      </c>
      <c r="BM109" s="25">
        <v>31</v>
      </c>
      <c r="BN109" s="24">
        <v>18993.12</v>
      </c>
      <c r="BO109" s="25">
        <v>150</v>
      </c>
      <c r="BP109" s="24">
        <v>143559.12</v>
      </c>
      <c r="BQ109" s="25">
        <v>6</v>
      </c>
      <c r="BR109" s="24">
        <v>52309.39</v>
      </c>
      <c r="BS109" s="25">
        <v>0</v>
      </c>
      <c r="BT109" s="26">
        <v>0</v>
      </c>
      <c r="BU109" s="25">
        <v>0</v>
      </c>
      <c r="BV109" s="24">
        <v>0</v>
      </c>
      <c r="BW109" s="25">
        <v>0</v>
      </c>
      <c r="BX109" s="26">
        <v>0</v>
      </c>
      <c r="BY109" s="25">
        <v>0</v>
      </c>
      <c r="BZ109" s="24">
        <v>0</v>
      </c>
      <c r="CA109" s="24">
        <f t="shared" si="44"/>
        <v>353812.24</v>
      </c>
      <c r="CB109" s="24">
        <f t="shared" si="45"/>
        <v>275348.14</v>
      </c>
      <c r="CC109" s="25">
        <v>123</v>
      </c>
      <c r="CD109" s="24">
        <v>31519.77</v>
      </c>
      <c r="CE109" s="25">
        <v>46</v>
      </c>
      <c r="CF109" s="24">
        <v>28489.69</v>
      </c>
      <c r="CG109" s="25">
        <v>226</v>
      </c>
      <c r="CH109" s="24">
        <v>215338.68</v>
      </c>
      <c r="CI109" s="25">
        <v>8</v>
      </c>
      <c r="CJ109" s="24">
        <v>78464.100000000006</v>
      </c>
      <c r="CK109" s="25">
        <v>0</v>
      </c>
      <c r="CL109" s="26">
        <v>0</v>
      </c>
      <c r="CM109" s="25">
        <v>0</v>
      </c>
      <c r="CN109" s="24">
        <v>0</v>
      </c>
      <c r="CO109" s="25">
        <v>0</v>
      </c>
      <c r="CP109" s="26">
        <v>0</v>
      </c>
      <c r="CQ109" s="25">
        <v>0</v>
      </c>
      <c r="CR109" s="24">
        <v>0</v>
      </c>
    </row>
    <row r="110" spans="1:96" x14ac:dyDescent="0.25">
      <c r="A110" s="10" t="s">
        <v>268</v>
      </c>
      <c r="B110" s="8" t="s">
        <v>113</v>
      </c>
      <c r="C110" s="28">
        <v>330307</v>
      </c>
      <c r="D110" s="29" t="s">
        <v>144</v>
      </c>
      <c r="E110" s="29" t="s">
        <v>129</v>
      </c>
      <c r="F110" s="31" t="s">
        <v>145</v>
      </c>
      <c r="G110" s="24">
        <f t="shared" si="36"/>
        <v>347555.54</v>
      </c>
      <c r="H110" s="24">
        <f t="shared" si="37"/>
        <v>347555.54</v>
      </c>
      <c r="I110" s="25">
        <f t="shared" si="48"/>
        <v>102</v>
      </c>
      <c r="J110" s="24">
        <f t="shared" si="48"/>
        <v>43488.5</v>
      </c>
      <c r="K110" s="25">
        <f t="shared" si="48"/>
        <v>48</v>
      </c>
      <c r="L110" s="24">
        <f t="shared" si="48"/>
        <v>28834.55</v>
      </c>
      <c r="M110" s="25">
        <f t="shared" si="48"/>
        <v>262</v>
      </c>
      <c r="N110" s="24">
        <f t="shared" si="48"/>
        <v>275232.49</v>
      </c>
      <c r="O110" s="25">
        <f t="shared" si="48"/>
        <v>0</v>
      </c>
      <c r="P110" s="24">
        <f t="shared" si="48"/>
        <v>0</v>
      </c>
      <c r="Q110" s="25">
        <f t="shared" si="48"/>
        <v>0</v>
      </c>
      <c r="R110" s="24">
        <f t="shared" si="48"/>
        <v>0</v>
      </c>
      <c r="S110" s="25">
        <f t="shared" si="48"/>
        <v>0</v>
      </c>
      <c r="T110" s="24">
        <f t="shared" si="48"/>
        <v>0</v>
      </c>
      <c r="U110" s="25">
        <f t="shared" si="48"/>
        <v>0</v>
      </c>
      <c r="V110" s="24">
        <f t="shared" si="48"/>
        <v>0</v>
      </c>
      <c r="W110" s="25">
        <f t="shared" si="48"/>
        <v>0</v>
      </c>
      <c r="X110" s="24">
        <f t="shared" si="32"/>
        <v>0</v>
      </c>
      <c r="Y110" s="24">
        <f t="shared" si="38"/>
        <v>104266.67</v>
      </c>
      <c r="Z110" s="24">
        <f t="shared" si="39"/>
        <v>104266.67</v>
      </c>
      <c r="AA110" s="25">
        <v>31</v>
      </c>
      <c r="AB110" s="24">
        <v>13046.55</v>
      </c>
      <c r="AC110" s="25">
        <v>14</v>
      </c>
      <c r="AD110" s="24">
        <v>8650.3700000000008</v>
      </c>
      <c r="AE110" s="25">
        <v>79</v>
      </c>
      <c r="AF110" s="24">
        <v>82569.75</v>
      </c>
      <c r="AG110" s="25">
        <v>0</v>
      </c>
      <c r="AH110" s="24">
        <v>0</v>
      </c>
      <c r="AI110" s="25">
        <v>0</v>
      </c>
      <c r="AJ110" s="26">
        <v>0</v>
      </c>
      <c r="AK110" s="25">
        <v>0</v>
      </c>
      <c r="AL110" s="24">
        <v>0</v>
      </c>
      <c r="AM110" s="25">
        <v>0</v>
      </c>
      <c r="AN110" s="26">
        <v>0</v>
      </c>
      <c r="AO110" s="25">
        <v>0</v>
      </c>
      <c r="AP110" s="24">
        <v>0</v>
      </c>
      <c r="AQ110" s="24">
        <f t="shared" si="40"/>
        <v>69511.11</v>
      </c>
      <c r="AR110" s="24">
        <f t="shared" si="41"/>
        <v>69511.11</v>
      </c>
      <c r="AS110" s="25">
        <v>20</v>
      </c>
      <c r="AT110" s="24">
        <v>8697.7000000000007</v>
      </c>
      <c r="AU110" s="25">
        <v>10</v>
      </c>
      <c r="AV110" s="24">
        <v>5766.91</v>
      </c>
      <c r="AW110" s="25">
        <v>52</v>
      </c>
      <c r="AX110" s="24">
        <v>55046.5</v>
      </c>
      <c r="AY110" s="25">
        <v>0</v>
      </c>
      <c r="AZ110" s="24">
        <v>0</v>
      </c>
      <c r="BA110" s="25">
        <v>0</v>
      </c>
      <c r="BB110" s="26">
        <v>0</v>
      </c>
      <c r="BC110" s="25">
        <v>0</v>
      </c>
      <c r="BD110" s="24">
        <v>0</v>
      </c>
      <c r="BE110" s="25">
        <v>0</v>
      </c>
      <c r="BF110" s="26">
        <v>0</v>
      </c>
      <c r="BG110" s="25">
        <v>0</v>
      </c>
      <c r="BH110" s="24">
        <v>0</v>
      </c>
      <c r="BI110" s="24">
        <f t="shared" si="42"/>
        <v>69511.11</v>
      </c>
      <c r="BJ110" s="24">
        <f t="shared" si="43"/>
        <v>69511.11</v>
      </c>
      <c r="BK110" s="25">
        <v>20</v>
      </c>
      <c r="BL110" s="24">
        <v>8697.7000000000007</v>
      </c>
      <c r="BM110" s="25">
        <v>10</v>
      </c>
      <c r="BN110" s="24">
        <v>5766.91</v>
      </c>
      <c r="BO110" s="25">
        <v>52</v>
      </c>
      <c r="BP110" s="24">
        <v>55046.5</v>
      </c>
      <c r="BQ110" s="25">
        <v>0</v>
      </c>
      <c r="BR110" s="24">
        <v>0</v>
      </c>
      <c r="BS110" s="25">
        <v>0</v>
      </c>
      <c r="BT110" s="26">
        <v>0</v>
      </c>
      <c r="BU110" s="25">
        <v>0</v>
      </c>
      <c r="BV110" s="24">
        <v>0</v>
      </c>
      <c r="BW110" s="25">
        <v>0</v>
      </c>
      <c r="BX110" s="26">
        <v>0</v>
      </c>
      <c r="BY110" s="25">
        <v>0</v>
      </c>
      <c r="BZ110" s="24">
        <v>0</v>
      </c>
      <c r="CA110" s="24">
        <f t="shared" si="44"/>
        <v>104266.65</v>
      </c>
      <c r="CB110" s="24">
        <f t="shared" si="45"/>
        <v>104266.65</v>
      </c>
      <c r="CC110" s="25">
        <v>31</v>
      </c>
      <c r="CD110" s="24">
        <v>13046.55</v>
      </c>
      <c r="CE110" s="25">
        <v>14</v>
      </c>
      <c r="CF110" s="24">
        <v>8650.36</v>
      </c>
      <c r="CG110" s="25">
        <v>79</v>
      </c>
      <c r="CH110" s="24">
        <v>82569.740000000005</v>
      </c>
      <c r="CI110" s="25">
        <v>0</v>
      </c>
      <c r="CJ110" s="24">
        <v>0</v>
      </c>
      <c r="CK110" s="25">
        <v>0</v>
      </c>
      <c r="CL110" s="26">
        <v>0</v>
      </c>
      <c r="CM110" s="25">
        <v>0</v>
      </c>
      <c r="CN110" s="24">
        <v>0</v>
      </c>
      <c r="CO110" s="25">
        <v>0</v>
      </c>
      <c r="CP110" s="26">
        <v>0</v>
      </c>
      <c r="CQ110" s="25">
        <v>0</v>
      </c>
      <c r="CR110" s="24">
        <v>0</v>
      </c>
    </row>
    <row r="111" spans="1:96" x14ac:dyDescent="0.25">
      <c r="A111" s="6" t="s">
        <v>269</v>
      </c>
      <c r="B111" s="8" t="s">
        <v>63</v>
      </c>
      <c r="C111" s="28">
        <v>330338</v>
      </c>
      <c r="D111" s="29" t="s">
        <v>144</v>
      </c>
      <c r="E111" s="29" t="s">
        <v>129</v>
      </c>
      <c r="F111" s="31" t="s">
        <v>145</v>
      </c>
      <c r="G111" s="24">
        <f t="shared" si="36"/>
        <v>16707145.109999999</v>
      </c>
      <c r="H111" s="24">
        <f t="shared" si="37"/>
        <v>73388.22</v>
      </c>
      <c r="I111" s="25">
        <f t="shared" si="48"/>
        <v>582</v>
      </c>
      <c r="J111" s="24">
        <f t="shared" si="48"/>
        <v>73388.22</v>
      </c>
      <c r="K111" s="25">
        <f t="shared" si="48"/>
        <v>0</v>
      </c>
      <c r="L111" s="24">
        <f t="shared" si="48"/>
        <v>0</v>
      </c>
      <c r="M111" s="25">
        <f t="shared" si="48"/>
        <v>0</v>
      </c>
      <c r="N111" s="24">
        <f t="shared" si="48"/>
        <v>0</v>
      </c>
      <c r="O111" s="25">
        <f t="shared" si="48"/>
        <v>256</v>
      </c>
      <c r="P111" s="24">
        <f t="shared" si="48"/>
        <v>10276443.58</v>
      </c>
      <c r="Q111" s="25">
        <f t="shared" si="48"/>
        <v>100</v>
      </c>
      <c r="R111" s="24">
        <f t="shared" si="48"/>
        <v>6357313.3099999996</v>
      </c>
      <c r="S111" s="25">
        <f t="shared" si="48"/>
        <v>0</v>
      </c>
      <c r="T111" s="24">
        <f t="shared" si="48"/>
        <v>0</v>
      </c>
      <c r="U111" s="25">
        <f t="shared" si="48"/>
        <v>100</v>
      </c>
      <c r="V111" s="24">
        <f t="shared" si="48"/>
        <v>6282252.7699999996</v>
      </c>
      <c r="W111" s="25">
        <f t="shared" si="48"/>
        <v>0</v>
      </c>
      <c r="X111" s="24">
        <f t="shared" si="32"/>
        <v>0</v>
      </c>
      <c r="Y111" s="24">
        <f t="shared" si="38"/>
        <v>5012143.53</v>
      </c>
      <c r="Z111" s="24">
        <f t="shared" si="39"/>
        <v>22016.47</v>
      </c>
      <c r="AA111" s="25">
        <v>175</v>
      </c>
      <c r="AB111" s="24">
        <v>22016.47</v>
      </c>
      <c r="AC111" s="25">
        <v>0</v>
      </c>
      <c r="AD111" s="24">
        <v>0</v>
      </c>
      <c r="AE111" s="25">
        <v>0</v>
      </c>
      <c r="AF111" s="24">
        <v>0</v>
      </c>
      <c r="AG111" s="25">
        <v>77</v>
      </c>
      <c r="AH111" s="24">
        <v>3082933.07</v>
      </c>
      <c r="AI111" s="25">
        <v>30</v>
      </c>
      <c r="AJ111" s="26">
        <v>1907193.99</v>
      </c>
      <c r="AK111" s="25">
        <v>0</v>
      </c>
      <c r="AL111" s="24">
        <v>0</v>
      </c>
      <c r="AM111" s="25">
        <v>30</v>
      </c>
      <c r="AN111" s="26">
        <v>1884675.83</v>
      </c>
      <c r="AO111" s="25">
        <v>0</v>
      </c>
      <c r="AP111" s="24">
        <v>0</v>
      </c>
      <c r="AQ111" s="24">
        <f t="shared" si="40"/>
        <v>3341429.02</v>
      </c>
      <c r="AR111" s="24">
        <f t="shared" si="41"/>
        <v>14677.64</v>
      </c>
      <c r="AS111" s="25">
        <v>116</v>
      </c>
      <c r="AT111" s="24">
        <v>14677.64</v>
      </c>
      <c r="AU111" s="25">
        <v>0</v>
      </c>
      <c r="AV111" s="24">
        <v>0</v>
      </c>
      <c r="AW111" s="25">
        <v>0</v>
      </c>
      <c r="AX111" s="24">
        <v>0</v>
      </c>
      <c r="AY111" s="25">
        <v>51</v>
      </c>
      <c r="AZ111" s="24">
        <v>2055288.72</v>
      </c>
      <c r="BA111" s="25">
        <v>20</v>
      </c>
      <c r="BB111" s="26">
        <v>1271462.6599999999</v>
      </c>
      <c r="BC111" s="25">
        <v>0</v>
      </c>
      <c r="BD111" s="24">
        <v>0</v>
      </c>
      <c r="BE111" s="25">
        <v>20</v>
      </c>
      <c r="BF111" s="26">
        <v>1256450.55</v>
      </c>
      <c r="BG111" s="25">
        <v>0</v>
      </c>
      <c r="BH111" s="24">
        <v>0</v>
      </c>
      <c r="BI111" s="24">
        <f t="shared" si="42"/>
        <v>3341429.02</v>
      </c>
      <c r="BJ111" s="24">
        <f t="shared" si="43"/>
        <v>14677.64</v>
      </c>
      <c r="BK111" s="25">
        <v>116</v>
      </c>
      <c r="BL111" s="24">
        <v>14677.64</v>
      </c>
      <c r="BM111" s="25">
        <v>0</v>
      </c>
      <c r="BN111" s="24">
        <v>0</v>
      </c>
      <c r="BO111" s="25">
        <v>0</v>
      </c>
      <c r="BP111" s="24">
        <v>0</v>
      </c>
      <c r="BQ111" s="25">
        <v>51</v>
      </c>
      <c r="BR111" s="24">
        <v>2055288.72</v>
      </c>
      <c r="BS111" s="25">
        <v>20</v>
      </c>
      <c r="BT111" s="26">
        <v>1271462.6599999999</v>
      </c>
      <c r="BU111" s="25">
        <v>0</v>
      </c>
      <c r="BV111" s="24">
        <v>0</v>
      </c>
      <c r="BW111" s="25">
        <v>20</v>
      </c>
      <c r="BX111" s="26">
        <v>1256450.55</v>
      </c>
      <c r="BY111" s="25">
        <v>0</v>
      </c>
      <c r="BZ111" s="24">
        <v>0</v>
      </c>
      <c r="CA111" s="24">
        <f t="shared" si="44"/>
        <v>5012143.54</v>
      </c>
      <c r="CB111" s="24">
        <f t="shared" si="45"/>
        <v>22016.47</v>
      </c>
      <c r="CC111" s="25">
        <v>175</v>
      </c>
      <c r="CD111" s="24">
        <v>22016.47</v>
      </c>
      <c r="CE111" s="25">
        <v>0</v>
      </c>
      <c r="CF111" s="24">
        <v>0</v>
      </c>
      <c r="CG111" s="25">
        <v>0</v>
      </c>
      <c r="CH111" s="24">
        <v>0</v>
      </c>
      <c r="CI111" s="25">
        <v>77</v>
      </c>
      <c r="CJ111" s="24">
        <v>3082933.07</v>
      </c>
      <c r="CK111" s="25">
        <v>30</v>
      </c>
      <c r="CL111" s="26">
        <v>1907194</v>
      </c>
      <c r="CM111" s="25">
        <v>0</v>
      </c>
      <c r="CN111" s="24">
        <v>0</v>
      </c>
      <c r="CO111" s="25">
        <v>30</v>
      </c>
      <c r="CP111" s="26">
        <v>1884675.84</v>
      </c>
      <c r="CQ111" s="25">
        <v>0</v>
      </c>
      <c r="CR111" s="24">
        <v>0</v>
      </c>
    </row>
    <row r="112" spans="1:96" x14ac:dyDescent="0.25">
      <c r="A112" s="10" t="s">
        <v>270</v>
      </c>
      <c r="B112" s="8" t="s">
        <v>64</v>
      </c>
      <c r="C112" s="28">
        <v>330339</v>
      </c>
      <c r="D112" s="29" t="s">
        <v>144</v>
      </c>
      <c r="E112" s="29" t="s">
        <v>129</v>
      </c>
      <c r="F112" s="31" t="s">
        <v>145</v>
      </c>
      <c r="G112" s="24">
        <f t="shared" si="36"/>
        <v>2988210.09</v>
      </c>
      <c r="H112" s="24">
        <f t="shared" si="37"/>
        <v>2724800.02</v>
      </c>
      <c r="I112" s="25">
        <f t="shared" si="48"/>
        <v>0</v>
      </c>
      <c r="J112" s="24">
        <f t="shared" si="48"/>
        <v>0</v>
      </c>
      <c r="K112" s="25">
        <f t="shared" si="48"/>
        <v>0</v>
      </c>
      <c r="L112" s="24">
        <f t="shared" si="48"/>
        <v>0</v>
      </c>
      <c r="M112" s="25">
        <f t="shared" si="48"/>
        <v>0</v>
      </c>
      <c r="N112" s="24">
        <f t="shared" si="48"/>
        <v>2724800.02</v>
      </c>
      <c r="O112" s="25">
        <f t="shared" si="48"/>
        <v>18</v>
      </c>
      <c r="P112" s="24">
        <f t="shared" si="48"/>
        <v>263410.07</v>
      </c>
      <c r="Q112" s="25">
        <f t="shared" si="48"/>
        <v>0</v>
      </c>
      <c r="R112" s="24">
        <f t="shared" si="48"/>
        <v>0</v>
      </c>
      <c r="S112" s="25">
        <f t="shared" si="48"/>
        <v>0</v>
      </c>
      <c r="T112" s="24">
        <f t="shared" si="48"/>
        <v>0</v>
      </c>
      <c r="U112" s="25">
        <f t="shared" si="48"/>
        <v>0</v>
      </c>
      <c r="V112" s="24">
        <f t="shared" si="48"/>
        <v>0</v>
      </c>
      <c r="W112" s="25">
        <f t="shared" si="48"/>
        <v>0</v>
      </c>
      <c r="X112" s="24">
        <f t="shared" si="32"/>
        <v>0</v>
      </c>
      <c r="Y112" s="24">
        <f t="shared" si="38"/>
        <v>896463.03</v>
      </c>
      <c r="Z112" s="24">
        <f t="shared" si="39"/>
        <v>817440.01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817440.01</v>
      </c>
      <c r="AG112" s="25">
        <v>5</v>
      </c>
      <c r="AH112" s="24">
        <v>79023.02</v>
      </c>
      <c r="AI112" s="25">
        <v>0</v>
      </c>
      <c r="AJ112" s="26">
        <v>0</v>
      </c>
      <c r="AK112" s="25">
        <v>0</v>
      </c>
      <c r="AL112" s="24">
        <v>0</v>
      </c>
      <c r="AM112" s="25">
        <v>0</v>
      </c>
      <c r="AN112" s="26">
        <v>0</v>
      </c>
      <c r="AO112" s="25">
        <v>0</v>
      </c>
      <c r="AP112" s="24">
        <v>0</v>
      </c>
      <c r="AQ112" s="24">
        <f t="shared" si="40"/>
        <v>597642.01</v>
      </c>
      <c r="AR112" s="24">
        <f t="shared" si="41"/>
        <v>544960</v>
      </c>
      <c r="AS112" s="25">
        <v>0</v>
      </c>
      <c r="AT112" s="24">
        <v>0</v>
      </c>
      <c r="AU112" s="25">
        <v>0</v>
      </c>
      <c r="AV112" s="24">
        <v>0</v>
      </c>
      <c r="AW112" s="25">
        <v>0</v>
      </c>
      <c r="AX112" s="24">
        <v>544960</v>
      </c>
      <c r="AY112" s="25">
        <v>4</v>
      </c>
      <c r="AZ112" s="24">
        <v>52682.01</v>
      </c>
      <c r="BA112" s="25">
        <v>0</v>
      </c>
      <c r="BB112" s="26">
        <v>0</v>
      </c>
      <c r="BC112" s="25">
        <v>0</v>
      </c>
      <c r="BD112" s="24">
        <v>0</v>
      </c>
      <c r="BE112" s="25">
        <v>0</v>
      </c>
      <c r="BF112" s="26">
        <v>0</v>
      </c>
      <c r="BG112" s="25">
        <v>0</v>
      </c>
      <c r="BH112" s="24">
        <v>0</v>
      </c>
      <c r="BI112" s="24">
        <f t="shared" si="42"/>
        <v>597642.01</v>
      </c>
      <c r="BJ112" s="24">
        <f t="shared" si="43"/>
        <v>544960</v>
      </c>
      <c r="BK112" s="25">
        <v>0</v>
      </c>
      <c r="BL112" s="24">
        <v>0</v>
      </c>
      <c r="BM112" s="25">
        <v>0</v>
      </c>
      <c r="BN112" s="24">
        <v>0</v>
      </c>
      <c r="BO112" s="25">
        <v>0</v>
      </c>
      <c r="BP112" s="24">
        <v>544960</v>
      </c>
      <c r="BQ112" s="25">
        <v>4</v>
      </c>
      <c r="BR112" s="24">
        <v>52682.01</v>
      </c>
      <c r="BS112" s="25">
        <v>0</v>
      </c>
      <c r="BT112" s="26">
        <v>0</v>
      </c>
      <c r="BU112" s="25">
        <v>0</v>
      </c>
      <c r="BV112" s="24">
        <v>0</v>
      </c>
      <c r="BW112" s="25">
        <v>0</v>
      </c>
      <c r="BX112" s="26">
        <v>0</v>
      </c>
      <c r="BY112" s="25">
        <v>0</v>
      </c>
      <c r="BZ112" s="24">
        <v>0</v>
      </c>
      <c r="CA112" s="24">
        <f t="shared" si="44"/>
        <v>896463.04</v>
      </c>
      <c r="CB112" s="24">
        <f t="shared" si="45"/>
        <v>817440.01</v>
      </c>
      <c r="CC112" s="25">
        <v>0</v>
      </c>
      <c r="CD112" s="24">
        <v>0</v>
      </c>
      <c r="CE112" s="25">
        <v>0</v>
      </c>
      <c r="CF112" s="24">
        <v>0</v>
      </c>
      <c r="CG112" s="25">
        <v>0</v>
      </c>
      <c r="CH112" s="24">
        <v>817440.01</v>
      </c>
      <c r="CI112" s="25">
        <v>5</v>
      </c>
      <c r="CJ112" s="24">
        <v>79023.03</v>
      </c>
      <c r="CK112" s="25">
        <v>0</v>
      </c>
      <c r="CL112" s="26">
        <v>0</v>
      </c>
      <c r="CM112" s="25">
        <v>0</v>
      </c>
      <c r="CN112" s="24">
        <v>0</v>
      </c>
      <c r="CO112" s="25">
        <v>0</v>
      </c>
      <c r="CP112" s="26">
        <v>0</v>
      </c>
      <c r="CQ112" s="25">
        <v>0</v>
      </c>
      <c r="CR112" s="24">
        <v>0</v>
      </c>
    </row>
    <row r="113" spans="1:96" x14ac:dyDescent="0.25">
      <c r="A113" s="6" t="s">
        <v>271</v>
      </c>
      <c r="B113" s="11" t="s">
        <v>106</v>
      </c>
      <c r="C113" s="28">
        <v>330400</v>
      </c>
      <c r="D113" s="29" t="s">
        <v>144</v>
      </c>
      <c r="E113" s="29" t="s">
        <v>129</v>
      </c>
      <c r="F113" s="31" t="s">
        <v>145</v>
      </c>
      <c r="G113" s="24">
        <f t="shared" si="36"/>
        <v>426983.52</v>
      </c>
      <c r="H113" s="24">
        <f t="shared" si="37"/>
        <v>426983.52</v>
      </c>
      <c r="I113" s="25">
        <f t="shared" si="48"/>
        <v>431</v>
      </c>
      <c r="J113" s="24">
        <f t="shared" si="48"/>
        <v>201884.84</v>
      </c>
      <c r="K113" s="25">
        <f t="shared" si="48"/>
        <v>0</v>
      </c>
      <c r="L113" s="24">
        <f t="shared" si="48"/>
        <v>0</v>
      </c>
      <c r="M113" s="25">
        <f t="shared" si="48"/>
        <v>205</v>
      </c>
      <c r="N113" s="24">
        <f t="shared" si="48"/>
        <v>225098.68</v>
      </c>
      <c r="O113" s="25">
        <f t="shared" si="48"/>
        <v>0</v>
      </c>
      <c r="P113" s="24">
        <f t="shared" si="48"/>
        <v>0</v>
      </c>
      <c r="Q113" s="25">
        <f t="shared" si="48"/>
        <v>0</v>
      </c>
      <c r="R113" s="24">
        <f t="shared" si="48"/>
        <v>0</v>
      </c>
      <c r="S113" s="25">
        <f t="shared" si="48"/>
        <v>0</v>
      </c>
      <c r="T113" s="24">
        <f t="shared" si="48"/>
        <v>0</v>
      </c>
      <c r="U113" s="25">
        <f t="shared" si="48"/>
        <v>0</v>
      </c>
      <c r="V113" s="24">
        <f t="shared" si="48"/>
        <v>0</v>
      </c>
      <c r="W113" s="25">
        <f t="shared" si="48"/>
        <v>0</v>
      </c>
      <c r="X113" s="24">
        <f t="shared" si="32"/>
        <v>0</v>
      </c>
      <c r="Y113" s="24">
        <f t="shared" si="38"/>
        <v>150348.84</v>
      </c>
      <c r="Z113" s="24">
        <f t="shared" si="39"/>
        <v>150348.84</v>
      </c>
      <c r="AA113" s="25">
        <v>152</v>
      </c>
      <c r="AB113" s="24">
        <v>71338.14</v>
      </c>
      <c r="AC113" s="25">
        <v>0</v>
      </c>
      <c r="AD113" s="24">
        <v>0</v>
      </c>
      <c r="AE113" s="25">
        <v>72</v>
      </c>
      <c r="AF113" s="24">
        <v>79010.7</v>
      </c>
      <c r="AG113" s="25">
        <v>0</v>
      </c>
      <c r="AH113" s="24">
        <v>0</v>
      </c>
      <c r="AI113" s="25">
        <v>0</v>
      </c>
      <c r="AJ113" s="26">
        <v>0</v>
      </c>
      <c r="AK113" s="25">
        <v>0</v>
      </c>
      <c r="AL113" s="24">
        <v>0</v>
      </c>
      <c r="AM113" s="25">
        <v>0</v>
      </c>
      <c r="AN113" s="26">
        <v>0</v>
      </c>
      <c r="AO113" s="25">
        <v>0</v>
      </c>
      <c r="AP113" s="24">
        <v>0</v>
      </c>
      <c r="AQ113" s="24">
        <f t="shared" si="40"/>
        <v>79038.48</v>
      </c>
      <c r="AR113" s="24">
        <f t="shared" si="41"/>
        <v>79038.48</v>
      </c>
      <c r="AS113" s="25">
        <v>80</v>
      </c>
      <c r="AT113" s="24">
        <v>37299.06</v>
      </c>
      <c r="AU113" s="25">
        <v>0</v>
      </c>
      <c r="AV113" s="24">
        <v>0</v>
      </c>
      <c r="AW113" s="25">
        <v>38</v>
      </c>
      <c r="AX113" s="24">
        <v>41739.42</v>
      </c>
      <c r="AY113" s="25">
        <v>0</v>
      </c>
      <c r="AZ113" s="24">
        <v>0</v>
      </c>
      <c r="BA113" s="25">
        <v>0</v>
      </c>
      <c r="BB113" s="26">
        <v>0</v>
      </c>
      <c r="BC113" s="25">
        <v>0</v>
      </c>
      <c r="BD113" s="24">
        <v>0</v>
      </c>
      <c r="BE113" s="25">
        <v>0</v>
      </c>
      <c r="BF113" s="26">
        <v>0</v>
      </c>
      <c r="BG113" s="25">
        <v>0</v>
      </c>
      <c r="BH113" s="24">
        <v>0</v>
      </c>
      <c r="BI113" s="24">
        <f t="shared" si="42"/>
        <v>79038.48</v>
      </c>
      <c r="BJ113" s="24">
        <f t="shared" si="43"/>
        <v>79038.48</v>
      </c>
      <c r="BK113" s="25">
        <v>80</v>
      </c>
      <c r="BL113" s="24">
        <v>37299.06</v>
      </c>
      <c r="BM113" s="25">
        <v>0</v>
      </c>
      <c r="BN113" s="24">
        <v>0</v>
      </c>
      <c r="BO113" s="25">
        <v>38</v>
      </c>
      <c r="BP113" s="24">
        <v>41739.42</v>
      </c>
      <c r="BQ113" s="25">
        <v>0</v>
      </c>
      <c r="BR113" s="24">
        <v>0</v>
      </c>
      <c r="BS113" s="25">
        <v>0</v>
      </c>
      <c r="BT113" s="26">
        <v>0</v>
      </c>
      <c r="BU113" s="25">
        <v>0</v>
      </c>
      <c r="BV113" s="24">
        <v>0</v>
      </c>
      <c r="BW113" s="25">
        <v>0</v>
      </c>
      <c r="BX113" s="26">
        <v>0</v>
      </c>
      <c r="BY113" s="25">
        <v>0</v>
      </c>
      <c r="BZ113" s="24">
        <v>0</v>
      </c>
      <c r="CA113" s="24">
        <f t="shared" si="44"/>
        <v>118557.72</v>
      </c>
      <c r="CB113" s="24">
        <f t="shared" si="45"/>
        <v>118557.72</v>
      </c>
      <c r="CC113" s="25">
        <v>119</v>
      </c>
      <c r="CD113" s="24">
        <v>55948.58</v>
      </c>
      <c r="CE113" s="25">
        <v>0</v>
      </c>
      <c r="CF113" s="24">
        <v>0</v>
      </c>
      <c r="CG113" s="25">
        <v>57</v>
      </c>
      <c r="CH113" s="24">
        <v>62609.14</v>
      </c>
      <c r="CI113" s="25">
        <v>0</v>
      </c>
      <c r="CJ113" s="24">
        <v>0</v>
      </c>
      <c r="CK113" s="25">
        <v>0</v>
      </c>
      <c r="CL113" s="26">
        <v>0</v>
      </c>
      <c r="CM113" s="25">
        <v>0</v>
      </c>
      <c r="CN113" s="24">
        <v>0</v>
      </c>
      <c r="CO113" s="25">
        <v>0</v>
      </c>
      <c r="CP113" s="26">
        <v>0</v>
      </c>
      <c r="CQ113" s="25">
        <v>0</v>
      </c>
      <c r="CR113" s="24">
        <v>0</v>
      </c>
    </row>
    <row r="114" spans="1:96" x14ac:dyDescent="0.25">
      <c r="A114" s="10" t="s">
        <v>272</v>
      </c>
      <c r="B114" s="8" t="s">
        <v>107</v>
      </c>
      <c r="C114" s="28">
        <v>330405</v>
      </c>
      <c r="D114" s="29" t="s">
        <v>144</v>
      </c>
      <c r="E114" s="29" t="s">
        <v>129</v>
      </c>
      <c r="F114" s="31" t="s">
        <v>145</v>
      </c>
      <c r="G114" s="24">
        <f t="shared" si="36"/>
        <v>0</v>
      </c>
      <c r="H114" s="24">
        <f t="shared" si="37"/>
        <v>0</v>
      </c>
      <c r="I114" s="25">
        <f t="shared" si="48"/>
        <v>0</v>
      </c>
      <c r="J114" s="24">
        <f t="shared" si="48"/>
        <v>0</v>
      </c>
      <c r="K114" s="25">
        <f t="shared" si="48"/>
        <v>0</v>
      </c>
      <c r="L114" s="24">
        <f t="shared" si="48"/>
        <v>0</v>
      </c>
      <c r="M114" s="25">
        <f t="shared" si="48"/>
        <v>0</v>
      </c>
      <c r="N114" s="24">
        <f t="shared" si="48"/>
        <v>0</v>
      </c>
      <c r="O114" s="25">
        <f t="shared" si="48"/>
        <v>0</v>
      </c>
      <c r="P114" s="24">
        <f t="shared" si="48"/>
        <v>0</v>
      </c>
      <c r="Q114" s="25">
        <f t="shared" si="48"/>
        <v>0</v>
      </c>
      <c r="R114" s="24">
        <f t="shared" si="48"/>
        <v>0</v>
      </c>
      <c r="S114" s="25">
        <f t="shared" si="48"/>
        <v>0</v>
      </c>
      <c r="T114" s="24">
        <f t="shared" si="48"/>
        <v>0</v>
      </c>
      <c r="U114" s="25">
        <f t="shared" si="48"/>
        <v>0</v>
      </c>
      <c r="V114" s="24">
        <f t="shared" si="48"/>
        <v>0</v>
      </c>
      <c r="W114" s="25">
        <f t="shared" si="48"/>
        <v>0</v>
      </c>
      <c r="X114" s="24">
        <f t="shared" si="32"/>
        <v>0</v>
      </c>
      <c r="Y114" s="24">
        <f t="shared" si="38"/>
        <v>0</v>
      </c>
      <c r="Z114" s="24">
        <f t="shared" si="39"/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6">
        <v>0</v>
      </c>
      <c r="AK114" s="25">
        <v>0</v>
      </c>
      <c r="AL114" s="24">
        <v>0</v>
      </c>
      <c r="AM114" s="25">
        <v>0</v>
      </c>
      <c r="AN114" s="26">
        <v>0</v>
      </c>
      <c r="AO114" s="25">
        <v>0</v>
      </c>
      <c r="AP114" s="24">
        <v>0</v>
      </c>
      <c r="AQ114" s="24">
        <f t="shared" si="40"/>
        <v>0</v>
      </c>
      <c r="AR114" s="24">
        <f t="shared" si="41"/>
        <v>0</v>
      </c>
      <c r="AS114" s="25">
        <v>0</v>
      </c>
      <c r="AT114" s="24">
        <v>0</v>
      </c>
      <c r="AU114" s="25">
        <v>0</v>
      </c>
      <c r="AV114" s="24">
        <v>0</v>
      </c>
      <c r="AW114" s="25">
        <v>0</v>
      </c>
      <c r="AX114" s="24">
        <v>0</v>
      </c>
      <c r="AY114" s="25">
        <v>0</v>
      </c>
      <c r="AZ114" s="24">
        <v>0</v>
      </c>
      <c r="BA114" s="25">
        <v>0</v>
      </c>
      <c r="BB114" s="26">
        <v>0</v>
      </c>
      <c r="BC114" s="25">
        <v>0</v>
      </c>
      <c r="BD114" s="24">
        <v>0</v>
      </c>
      <c r="BE114" s="25">
        <v>0</v>
      </c>
      <c r="BF114" s="26">
        <v>0</v>
      </c>
      <c r="BG114" s="25">
        <v>0</v>
      </c>
      <c r="BH114" s="24">
        <v>0</v>
      </c>
      <c r="BI114" s="24">
        <f t="shared" si="42"/>
        <v>0</v>
      </c>
      <c r="BJ114" s="24">
        <f t="shared" si="43"/>
        <v>0</v>
      </c>
      <c r="BK114" s="25">
        <v>0</v>
      </c>
      <c r="BL114" s="24">
        <v>0</v>
      </c>
      <c r="BM114" s="25">
        <v>0</v>
      </c>
      <c r="BN114" s="24">
        <v>0</v>
      </c>
      <c r="BO114" s="25">
        <v>0</v>
      </c>
      <c r="BP114" s="24">
        <v>0</v>
      </c>
      <c r="BQ114" s="25">
        <v>0</v>
      </c>
      <c r="BR114" s="24">
        <v>0</v>
      </c>
      <c r="BS114" s="25">
        <v>0</v>
      </c>
      <c r="BT114" s="26">
        <v>0</v>
      </c>
      <c r="BU114" s="25">
        <v>0</v>
      </c>
      <c r="BV114" s="24">
        <v>0</v>
      </c>
      <c r="BW114" s="25">
        <v>0</v>
      </c>
      <c r="BX114" s="26">
        <v>0</v>
      </c>
      <c r="BY114" s="25">
        <v>0</v>
      </c>
      <c r="BZ114" s="24">
        <v>0</v>
      </c>
      <c r="CA114" s="24">
        <f t="shared" si="44"/>
        <v>0</v>
      </c>
      <c r="CB114" s="24">
        <f t="shared" si="45"/>
        <v>0</v>
      </c>
      <c r="CC114" s="25">
        <v>0</v>
      </c>
      <c r="CD114" s="24">
        <v>0</v>
      </c>
      <c r="CE114" s="25">
        <v>0</v>
      </c>
      <c r="CF114" s="24">
        <v>0</v>
      </c>
      <c r="CG114" s="25">
        <v>0</v>
      </c>
      <c r="CH114" s="24">
        <v>0</v>
      </c>
      <c r="CI114" s="25">
        <v>0</v>
      </c>
      <c r="CJ114" s="24">
        <v>0</v>
      </c>
      <c r="CK114" s="25">
        <v>0</v>
      </c>
      <c r="CL114" s="26">
        <v>0</v>
      </c>
      <c r="CM114" s="25">
        <v>0</v>
      </c>
      <c r="CN114" s="24">
        <v>0</v>
      </c>
      <c r="CO114" s="25">
        <v>0</v>
      </c>
      <c r="CP114" s="26">
        <v>0</v>
      </c>
      <c r="CQ114" s="25">
        <v>0</v>
      </c>
      <c r="CR114" s="24">
        <v>0</v>
      </c>
    </row>
    <row r="115" spans="1:96" x14ac:dyDescent="0.25">
      <c r="A115" s="6"/>
      <c r="B115" s="13" t="s">
        <v>65</v>
      </c>
      <c r="C115" s="28"/>
      <c r="D115" s="29"/>
      <c r="E115" s="29"/>
      <c r="F115" s="31"/>
      <c r="G115" s="24">
        <f t="shared" si="36"/>
        <v>0</v>
      </c>
      <c r="H115" s="24">
        <f t="shared" si="37"/>
        <v>0</v>
      </c>
      <c r="I115" s="25">
        <f t="shared" si="48"/>
        <v>0</v>
      </c>
      <c r="J115" s="24">
        <f t="shared" si="48"/>
        <v>0</v>
      </c>
      <c r="K115" s="25">
        <f t="shared" si="48"/>
        <v>0</v>
      </c>
      <c r="L115" s="24">
        <f t="shared" si="48"/>
        <v>0</v>
      </c>
      <c r="M115" s="25">
        <f t="shared" si="48"/>
        <v>0</v>
      </c>
      <c r="N115" s="24">
        <f t="shared" si="48"/>
        <v>0</v>
      </c>
      <c r="O115" s="25">
        <f t="shared" si="48"/>
        <v>0</v>
      </c>
      <c r="P115" s="24">
        <f t="shared" si="48"/>
        <v>0</v>
      </c>
      <c r="Q115" s="25">
        <f t="shared" si="48"/>
        <v>0</v>
      </c>
      <c r="R115" s="24">
        <f t="shared" si="48"/>
        <v>0</v>
      </c>
      <c r="S115" s="25">
        <f t="shared" si="48"/>
        <v>0</v>
      </c>
      <c r="T115" s="24">
        <f t="shared" si="48"/>
        <v>0</v>
      </c>
      <c r="U115" s="25">
        <f t="shared" si="48"/>
        <v>0</v>
      </c>
      <c r="V115" s="24">
        <f t="shared" si="48"/>
        <v>0</v>
      </c>
      <c r="W115" s="25">
        <f t="shared" si="48"/>
        <v>0</v>
      </c>
      <c r="X115" s="24">
        <f t="shared" si="32"/>
        <v>0</v>
      </c>
      <c r="Y115" s="24">
        <f t="shared" si="38"/>
        <v>0</v>
      </c>
      <c r="Z115" s="24">
        <f t="shared" si="39"/>
        <v>0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6">
        <v>0</v>
      </c>
      <c r="AK115" s="25">
        <v>0</v>
      </c>
      <c r="AL115" s="24">
        <v>0</v>
      </c>
      <c r="AM115" s="25">
        <v>0</v>
      </c>
      <c r="AN115" s="26">
        <v>0</v>
      </c>
      <c r="AO115" s="25">
        <v>0</v>
      </c>
      <c r="AP115" s="24">
        <v>0</v>
      </c>
      <c r="AQ115" s="24">
        <f t="shared" si="40"/>
        <v>0</v>
      </c>
      <c r="AR115" s="24">
        <f t="shared" si="41"/>
        <v>0</v>
      </c>
      <c r="AS115" s="25">
        <v>0</v>
      </c>
      <c r="AT115" s="24">
        <v>0</v>
      </c>
      <c r="AU115" s="25">
        <v>0</v>
      </c>
      <c r="AV115" s="24">
        <v>0</v>
      </c>
      <c r="AW115" s="25">
        <v>0</v>
      </c>
      <c r="AX115" s="24">
        <v>0</v>
      </c>
      <c r="AY115" s="25">
        <v>0</v>
      </c>
      <c r="AZ115" s="24">
        <v>0</v>
      </c>
      <c r="BA115" s="25">
        <v>0</v>
      </c>
      <c r="BB115" s="26">
        <v>0</v>
      </c>
      <c r="BC115" s="25">
        <v>0</v>
      </c>
      <c r="BD115" s="24">
        <v>0</v>
      </c>
      <c r="BE115" s="25">
        <v>0</v>
      </c>
      <c r="BF115" s="26">
        <v>0</v>
      </c>
      <c r="BG115" s="25">
        <v>0</v>
      </c>
      <c r="BH115" s="24">
        <v>0</v>
      </c>
      <c r="BI115" s="24">
        <f t="shared" si="42"/>
        <v>0</v>
      </c>
      <c r="BJ115" s="24">
        <f t="shared" si="43"/>
        <v>0</v>
      </c>
      <c r="BK115" s="25">
        <v>0</v>
      </c>
      <c r="BL115" s="24">
        <v>0</v>
      </c>
      <c r="BM115" s="25">
        <v>0</v>
      </c>
      <c r="BN115" s="24">
        <v>0</v>
      </c>
      <c r="BO115" s="25">
        <v>0</v>
      </c>
      <c r="BP115" s="24">
        <v>0</v>
      </c>
      <c r="BQ115" s="25">
        <v>0</v>
      </c>
      <c r="BR115" s="24">
        <v>0</v>
      </c>
      <c r="BS115" s="25">
        <v>0</v>
      </c>
      <c r="BT115" s="26">
        <v>0</v>
      </c>
      <c r="BU115" s="25">
        <v>0</v>
      </c>
      <c r="BV115" s="24">
        <v>0</v>
      </c>
      <c r="BW115" s="25">
        <v>0</v>
      </c>
      <c r="BX115" s="26">
        <v>0</v>
      </c>
      <c r="BY115" s="25">
        <v>0</v>
      </c>
      <c r="BZ115" s="24">
        <v>0</v>
      </c>
      <c r="CA115" s="24">
        <f t="shared" si="44"/>
        <v>0</v>
      </c>
      <c r="CB115" s="24">
        <f t="shared" si="45"/>
        <v>0</v>
      </c>
      <c r="CC115" s="25">
        <v>0</v>
      </c>
      <c r="CD115" s="24">
        <v>0</v>
      </c>
      <c r="CE115" s="25">
        <v>0</v>
      </c>
      <c r="CF115" s="24">
        <v>0</v>
      </c>
      <c r="CG115" s="25">
        <v>0</v>
      </c>
      <c r="CH115" s="24">
        <v>0</v>
      </c>
      <c r="CI115" s="25">
        <v>0</v>
      </c>
      <c r="CJ115" s="24">
        <v>0</v>
      </c>
      <c r="CK115" s="25">
        <v>0</v>
      </c>
      <c r="CL115" s="26">
        <v>0</v>
      </c>
      <c r="CM115" s="25">
        <v>0</v>
      </c>
      <c r="CN115" s="24">
        <v>0</v>
      </c>
      <c r="CO115" s="25">
        <v>0</v>
      </c>
      <c r="CP115" s="26">
        <v>0</v>
      </c>
      <c r="CQ115" s="25">
        <v>0</v>
      </c>
      <c r="CR115" s="24">
        <v>0</v>
      </c>
    </row>
    <row r="116" spans="1:96" ht="15.75" x14ac:dyDescent="0.25">
      <c r="A116" s="6" t="s">
        <v>273</v>
      </c>
      <c r="B116" s="8" t="s">
        <v>66</v>
      </c>
      <c r="C116" s="28">
        <v>330071</v>
      </c>
      <c r="D116" s="29" t="s">
        <v>146</v>
      </c>
      <c r="E116" s="29" t="s">
        <v>123</v>
      </c>
      <c r="F116" s="31" t="s">
        <v>147</v>
      </c>
      <c r="G116" s="56">
        <f>H116+P116+R116+X116</f>
        <v>237167766.65000001</v>
      </c>
      <c r="H116" s="56">
        <f>J116+L116+N116</f>
        <v>107862577.59</v>
      </c>
      <c r="I116" s="57">
        <f t="shared" ref="I116:X116" si="49">AA116+AS116+BK116+CC116</f>
        <v>93608</v>
      </c>
      <c r="J116" s="56">
        <f t="shared" si="49"/>
        <v>42296236.740000002</v>
      </c>
      <c r="K116" s="57">
        <f t="shared" si="49"/>
        <v>9682</v>
      </c>
      <c r="L116" s="56">
        <f t="shared" si="49"/>
        <v>5014464.51</v>
      </c>
      <c r="M116" s="57">
        <f t="shared" si="49"/>
        <v>37359</v>
      </c>
      <c r="N116" s="56">
        <f t="shared" si="49"/>
        <v>60551876.340000004</v>
      </c>
      <c r="O116" s="57">
        <f t="shared" si="49"/>
        <v>1115</v>
      </c>
      <c r="P116" s="56">
        <f t="shared" si="49"/>
        <v>10926118.67</v>
      </c>
      <c r="Q116" s="57">
        <f t="shared" si="49"/>
        <v>3989</v>
      </c>
      <c r="R116" s="56">
        <f t="shared" si="49"/>
        <v>78779355.510000005</v>
      </c>
      <c r="S116" s="57">
        <f t="shared" si="49"/>
        <v>0</v>
      </c>
      <c r="T116" s="56">
        <f t="shared" si="49"/>
        <v>0</v>
      </c>
      <c r="U116" s="57">
        <f t="shared" si="49"/>
        <v>0</v>
      </c>
      <c r="V116" s="56">
        <f t="shared" si="49"/>
        <v>0</v>
      </c>
      <c r="W116" s="57">
        <f t="shared" si="49"/>
        <v>12140</v>
      </c>
      <c r="X116" s="56">
        <f t="shared" si="49"/>
        <v>39599714.880000003</v>
      </c>
      <c r="Y116" s="56">
        <f>Z116+AH116+AJ116+AP116</f>
        <v>72770368.310000002</v>
      </c>
      <c r="Z116" s="56">
        <f>AB116+AD116+AF116</f>
        <v>29471335.800000001</v>
      </c>
      <c r="AA116" s="57">
        <v>28082</v>
      </c>
      <c r="AB116" s="56">
        <v>10843955.380000001</v>
      </c>
      <c r="AC116" s="57">
        <v>2905</v>
      </c>
      <c r="AD116" s="56">
        <v>1504339.35</v>
      </c>
      <c r="AE116" s="57">
        <v>11208</v>
      </c>
      <c r="AF116" s="56">
        <v>17123041.07</v>
      </c>
      <c r="AG116" s="57">
        <v>335</v>
      </c>
      <c r="AH116" s="56">
        <v>3277835.6</v>
      </c>
      <c r="AI116" s="57">
        <v>1515</v>
      </c>
      <c r="AJ116" s="56">
        <v>30084873.359999999</v>
      </c>
      <c r="AK116" s="57">
        <v>0</v>
      </c>
      <c r="AL116" s="56">
        <v>0</v>
      </c>
      <c r="AM116" s="57">
        <v>0</v>
      </c>
      <c r="AN116" s="56">
        <v>0</v>
      </c>
      <c r="AO116" s="57">
        <v>3035</v>
      </c>
      <c r="AP116" s="56">
        <v>9936323.5500000007</v>
      </c>
      <c r="AQ116" s="56">
        <f>AR116+AZ116+BB116+BH116</f>
        <v>52288844.93</v>
      </c>
      <c r="AR116" s="56">
        <f>AT116+AV116+AX116</f>
        <v>24459952.989999998</v>
      </c>
      <c r="AS116" s="57">
        <v>18722</v>
      </c>
      <c r="AT116" s="56">
        <v>10304162.99</v>
      </c>
      <c r="AU116" s="57">
        <v>1936</v>
      </c>
      <c r="AV116" s="56">
        <v>1002892.9</v>
      </c>
      <c r="AW116" s="57">
        <v>7472</v>
      </c>
      <c r="AX116" s="56">
        <v>13152897.1</v>
      </c>
      <c r="AY116" s="57">
        <v>223</v>
      </c>
      <c r="AZ116" s="56">
        <v>2185223.73</v>
      </c>
      <c r="BA116" s="57">
        <v>798</v>
      </c>
      <c r="BB116" s="56">
        <v>15755871.1</v>
      </c>
      <c r="BC116" s="57">
        <v>0</v>
      </c>
      <c r="BD116" s="56">
        <v>0</v>
      </c>
      <c r="BE116" s="57">
        <v>0</v>
      </c>
      <c r="BF116" s="56">
        <v>0</v>
      </c>
      <c r="BG116" s="57">
        <v>3035</v>
      </c>
      <c r="BH116" s="56">
        <v>9887797.1099999994</v>
      </c>
      <c r="BI116" s="56">
        <f>BJ116+BR116+BT116+BZ116</f>
        <v>52288844.93</v>
      </c>
      <c r="BJ116" s="56">
        <f>BL116+BN116+BP116</f>
        <v>24459952.989999998</v>
      </c>
      <c r="BK116" s="57">
        <v>18722</v>
      </c>
      <c r="BL116" s="56">
        <v>10304162.99</v>
      </c>
      <c r="BM116" s="57">
        <v>1936</v>
      </c>
      <c r="BN116" s="56">
        <v>1002892.9</v>
      </c>
      <c r="BO116" s="57">
        <v>7472</v>
      </c>
      <c r="BP116" s="56">
        <v>13152897.1</v>
      </c>
      <c r="BQ116" s="57">
        <v>223</v>
      </c>
      <c r="BR116" s="56">
        <v>2185223.73</v>
      </c>
      <c r="BS116" s="57">
        <v>798</v>
      </c>
      <c r="BT116" s="56">
        <v>15755871.1</v>
      </c>
      <c r="BU116" s="57">
        <v>0</v>
      </c>
      <c r="BV116" s="56">
        <v>0</v>
      </c>
      <c r="BW116" s="57">
        <v>0</v>
      </c>
      <c r="BX116" s="56">
        <v>0</v>
      </c>
      <c r="BY116" s="57">
        <v>3035</v>
      </c>
      <c r="BZ116" s="56">
        <v>9887797.1099999994</v>
      </c>
      <c r="CA116" s="56">
        <f>CB116+CJ116+CL116+CR116</f>
        <v>59819708.479999997</v>
      </c>
      <c r="CB116" s="56">
        <f>CD116+CF116+CH116</f>
        <v>29471335.809999999</v>
      </c>
      <c r="CC116" s="57">
        <v>28082</v>
      </c>
      <c r="CD116" s="56">
        <v>10843955.380000001</v>
      </c>
      <c r="CE116" s="57">
        <v>2905</v>
      </c>
      <c r="CF116" s="56">
        <v>1504339.36</v>
      </c>
      <c r="CG116" s="57">
        <v>11207</v>
      </c>
      <c r="CH116" s="56">
        <v>17123041.07</v>
      </c>
      <c r="CI116" s="57">
        <v>334</v>
      </c>
      <c r="CJ116" s="56">
        <v>3277835.61</v>
      </c>
      <c r="CK116" s="57">
        <v>878</v>
      </c>
      <c r="CL116" s="56">
        <v>17182739.949999999</v>
      </c>
      <c r="CM116" s="57">
        <v>0</v>
      </c>
      <c r="CN116" s="56">
        <v>0</v>
      </c>
      <c r="CO116" s="57">
        <v>0</v>
      </c>
      <c r="CP116" s="56">
        <v>0</v>
      </c>
      <c r="CQ116" s="57">
        <v>3035</v>
      </c>
      <c r="CR116" s="56">
        <v>9887797.1099999994</v>
      </c>
    </row>
    <row r="117" spans="1:96" x14ac:dyDescent="0.25">
      <c r="A117" s="6" t="s">
        <v>274</v>
      </c>
      <c r="B117" s="8" t="s">
        <v>67</v>
      </c>
      <c r="C117" s="28">
        <v>330359</v>
      </c>
      <c r="D117" s="29" t="s">
        <v>146</v>
      </c>
      <c r="E117" s="29" t="s">
        <v>129</v>
      </c>
      <c r="F117" s="31" t="s">
        <v>147</v>
      </c>
      <c r="G117" s="24">
        <f t="shared" si="36"/>
        <v>30553376.210000001</v>
      </c>
      <c r="H117" s="24">
        <f t="shared" si="37"/>
        <v>16836239.829999998</v>
      </c>
      <c r="I117" s="25">
        <f t="shared" si="48"/>
        <v>766</v>
      </c>
      <c r="J117" s="24">
        <f t="shared" si="48"/>
        <v>167684.74</v>
      </c>
      <c r="K117" s="25">
        <f t="shared" si="48"/>
        <v>6032</v>
      </c>
      <c r="L117" s="24">
        <f t="shared" si="48"/>
        <v>3852553.65</v>
      </c>
      <c r="M117" s="25">
        <f t="shared" si="48"/>
        <v>13700</v>
      </c>
      <c r="N117" s="24">
        <f t="shared" si="48"/>
        <v>12816001.439999999</v>
      </c>
      <c r="O117" s="25">
        <f t="shared" si="48"/>
        <v>1107</v>
      </c>
      <c r="P117" s="24">
        <f t="shared" si="48"/>
        <v>13717136.380000001</v>
      </c>
      <c r="Q117" s="25">
        <f t="shared" si="48"/>
        <v>0</v>
      </c>
      <c r="R117" s="24">
        <f t="shared" si="48"/>
        <v>0</v>
      </c>
      <c r="S117" s="25">
        <f t="shared" si="48"/>
        <v>0</v>
      </c>
      <c r="T117" s="24">
        <f t="shared" si="48"/>
        <v>0</v>
      </c>
      <c r="U117" s="25">
        <f t="shared" si="48"/>
        <v>0</v>
      </c>
      <c r="V117" s="24">
        <f t="shared" si="48"/>
        <v>0</v>
      </c>
      <c r="W117" s="25">
        <f t="shared" si="48"/>
        <v>0</v>
      </c>
      <c r="X117" s="24">
        <f t="shared" si="32"/>
        <v>0</v>
      </c>
      <c r="Y117" s="24">
        <f t="shared" si="38"/>
        <v>9133812.8599999994</v>
      </c>
      <c r="Z117" s="24">
        <f t="shared" si="39"/>
        <v>5050871.95</v>
      </c>
      <c r="AA117" s="25">
        <v>230</v>
      </c>
      <c r="AB117" s="24">
        <v>50305.42</v>
      </c>
      <c r="AC117" s="25">
        <v>1810</v>
      </c>
      <c r="AD117" s="24">
        <v>1155766.1000000001</v>
      </c>
      <c r="AE117" s="25">
        <v>4110</v>
      </c>
      <c r="AF117" s="24">
        <v>3844800.43</v>
      </c>
      <c r="AG117" s="25">
        <v>332</v>
      </c>
      <c r="AH117" s="24">
        <f>4128940.91-46000</f>
        <v>4082940.91</v>
      </c>
      <c r="AI117" s="25">
        <v>0</v>
      </c>
      <c r="AJ117" s="26">
        <v>0</v>
      </c>
      <c r="AK117" s="25">
        <v>0</v>
      </c>
      <c r="AL117" s="24">
        <v>0</v>
      </c>
      <c r="AM117" s="25">
        <v>0</v>
      </c>
      <c r="AN117" s="26">
        <v>0</v>
      </c>
      <c r="AO117" s="25">
        <v>0</v>
      </c>
      <c r="AP117" s="24">
        <v>0</v>
      </c>
      <c r="AQ117" s="24">
        <f t="shared" si="40"/>
        <v>6119875.25</v>
      </c>
      <c r="AR117" s="24">
        <f t="shared" si="41"/>
        <v>3367247.97</v>
      </c>
      <c r="AS117" s="25">
        <v>153</v>
      </c>
      <c r="AT117" s="24">
        <v>33536.949999999997</v>
      </c>
      <c r="AU117" s="25">
        <v>1206</v>
      </c>
      <c r="AV117" s="24">
        <v>770510.73</v>
      </c>
      <c r="AW117" s="25">
        <v>2740</v>
      </c>
      <c r="AX117" s="24">
        <v>2563200.29</v>
      </c>
      <c r="AY117" s="25">
        <v>221</v>
      </c>
      <c r="AZ117" s="24">
        <v>2752627.28</v>
      </c>
      <c r="BA117" s="25">
        <v>0</v>
      </c>
      <c r="BB117" s="26">
        <v>0</v>
      </c>
      <c r="BC117" s="25">
        <v>0</v>
      </c>
      <c r="BD117" s="24">
        <v>0</v>
      </c>
      <c r="BE117" s="25">
        <v>0</v>
      </c>
      <c r="BF117" s="26">
        <v>0</v>
      </c>
      <c r="BG117" s="25">
        <v>0</v>
      </c>
      <c r="BH117" s="24">
        <v>0</v>
      </c>
      <c r="BI117" s="24">
        <f t="shared" si="42"/>
        <v>6119875.25</v>
      </c>
      <c r="BJ117" s="24">
        <f t="shared" si="43"/>
        <v>3367247.97</v>
      </c>
      <c r="BK117" s="25">
        <v>153</v>
      </c>
      <c r="BL117" s="24">
        <v>33536.949999999997</v>
      </c>
      <c r="BM117" s="25">
        <v>1206</v>
      </c>
      <c r="BN117" s="24">
        <v>770510.73</v>
      </c>
      <c r="BO117" s="25">
        <v>2740</v>
      </c>
      <c r="BP117" s="24">
        <v>2563200.29</v>
      </c>
      <c r="BQ117" s="25">
        <v>221</v>
      </c>
      <c r="BR117" s="24">
        <v>2752627.28</v>
      </c>
      <c r="BS117" s="25">
        <v>0</v>
      </c>
      <c r="BT117" s="26">
        <v>0</v>
      </c>
      <c r="BU117" s="25">
        <v>0</v>
      </c>
      <c r="BV117" s="24">
        <v>0</v>
      </c>
      <c r="BW117" s="25">
        <v>0</v>
      </c>
      <c r="BX117" s="26">
        <v>0</v>
      </c>
      <c r="BY117" s="25">
        <v>0</v>
      </c>
      <c r="BZ117" s="24">
        <v>0</v>
      </c>
      <c r="CA117" s="24">
        <f t="shared" si="44"/>
        <v>9179812.8499999996</v>
      </c>
      <c r="CB117" s="24">
        <f t="shared" si="45"/>
        <v>5050871.9400000004</v>
      </c>
      <c r="CC117" s="25">
        <v>230</v>
      </c>
      <c r="CD117" s="24">
        <v>50305.42</v>
      </c>
      <c r="CE117" s="25">
        <v>1810</v>
      </c>
      <c r="CF117" s="24">
        <v>1155766.0900000001</v>
      </c>
      <c r="CG117" s="25">
        <v>4110</v>
      </c>
      <c r="CH117" s="24">
        <v>3844800.43</v>
      </c>
      <c r="CI117" s="25">
        <v>333</v>
      </c>
      <c r="CJ117" s="24">
        <f>4128940.91</f>
        <v>4128940.91</v>
      </c>
      <c r="CK117" s="25">
        <v>0</v>
      </c>
      <c r="CL117" s="26">
        <v>0</v>
      </c>
      <c r="CM117" s="25">
        <v>0</v>
      </c>
      <c r="CN117" s="24">
        <v>0</v>
      </c>
      <c r="CO117" s="25">
        <v>0</v>
      </c>
      <c r="CP117" s="26">
        <v>0</v>
      </c>
      <c r="CQ117" s="25">
        <v>0</v>
      </c>
      <c r="CR117" s="24">
        <v>0</v>
      </c>
    </row>
    <row r="118" spans="1:96" x14ac:dyDescent="0.25">
      <c r="A118" s="6" t="s">
        <v>275</v>
      </c>
      <c r="B118" s="8" t="s">
        <v>68</v>
      </c>
      <c r="C118" s="28">
        <v>330360</v>
      </c>
      <c r="D118" s="29" t="s">
        <v>146</v>
      </c>
      <c r="E118" s="29" t="s">
        <v>129</v>
      </c>
      <c r="F118" s="31" t="s">
        <v>147</v>
      </c>
      <c r="G118" s="24">
        <f t="shared" si="36"/>
        <v>24570370.449999999</v>
      </c>
      <c r="H118" s="24">
        <f t="shared" si="37"/>
        <v>19318809.469999999</v>
      </c>
      <c r="I118" s="25">
        <f t="shared" si="48"/>
        <v>0</v>
      </c>
      <c r="J118" s="24">
        <f t="shared" si="48"/>
        <v>0</v>
      </c>
      <c r="K118" s="25">
        <f t="shared" si="48"/>
        <v>0</v>
      </c>
      <c r="L118" s="24">
        <f t="shared" si="48"/>
        <v>0</v>
      </c>
      <c r="M118" s="25">
        <f t="shared" si="48"/>
        <v>18507</v>
      </c>
      <c r="N118" s="24">
        <f t="shared" si="48"/>
        <v>19318809.469999999</v>
      </c>
      <c r="O118" s="25">
        <f t="shared" si="48"/>
        <v>400</v>
      </c>
      <c r="P118" s="24">
        <f t="shared" si="48"/>
        <v>3568433.31</v>
      </c>
      <c r="Q118" s="25">
        <f t="shared" si="48"/>
        <v>113</v>
      </c>
      <c r="R118" s="24">
        <f t="shared" si="48"/>
        <v>1683127.67</v>
      </c>
      <c r="S118" s="25">
        <f t="shared" si="48"/>
        <v>0</v>
      </c>
      <c r="T118" s="24">
        <f t="shared" si="48"/>
        <v>0</v>
      </c>
      <c r="U118" s="25">
        <f t="shared" si="48"/>
        <v>0</v>
      </c>
      <c r="V118" s="24">
        <f t="shared" si="48"/>
        <v>0</v>
      </c>
      <c r="W118" s="25">
        <f t="shared" si="48"/>
        <v>0</v>
      </c>
      <c r="X118" s="24">
        <f t="shared" si="32"/>
        <v>0</v>
      </c>
      <c r="Y118" s="24">
        <f t="shared" si="38"/>
        <v>7371111.1299999999</v>
      </c>
      <c r="Z118" s="24">
        <f t="shared" si="39"/>
        <v>5795642.8399999999</v>
      </c>
      <c r="AA118" s="25">
        <v>0</v>
      </c>
      <c r="AB118" s="24">
        <v>0</v>
      </c>
      <c r="AC118" s="25">
        <v>0</v>
      </c>
      <c r="AD118" s="24">
        <v>0</v>
      </c>
      <c r="AE118" s="25">
        <v>5552</v>
      </c>
      <c r="AF118" s="24">
        <v>5795642.8399999999</v>
      </c>
      <c r="AG118" s="25">
        <v>120</v>
      </c>
      <c r="AH118" s="24">
        <v>1070529.99</v>
      </c>
      <c r="AI118" s="25">
        <v>34</v>
      </c>
      <c r="AJ118" s="26">
        <v>504938.3</v>
      </c>
      <c r="AK118" s="25">
        <v>0</v>
      </c>
      <c r="AL118" s="24">
        <v>0</v>
      </c>
      <c r="AM118" s="25">
        <v>0</v>
      </c>
      <c r="AN118" s="26">
        <v>0</v>
      </c>
      <c r="AO118" s="25">
        <v>0</v>
      </c>
      <c r="AP118" s="24">
        <v>0</v>
      </c>
      <c r="AQ118" s="24">
        <f t="shared" si="40"/>
        <v>4914074.08</v>
      </c>
      <c r="AR118" s="24">
        <f t="shared" si="41"/>
        <v>3863761.89</v>
      </c>
      <c r="AS118" s="25">
        <v>0</v>
      </c>
      <c r="AT118" s="24">
        <v>0</v>
      </c>
      <c r="AU118" s="25">
        <v>0</v>
      </c>
      <c r="AV118" s="24">
        <v>0</v>
      </c>
      <c r="AW118" s="25">
        <v>3701</v>
      </c>
      <c r="AX118" s="24">
        <v>3863761.89</v>
      </c>
      <c r="AY118" s="25">
        <v>80</v>
      </c>
      <c r="AZ118" s="24">
        <v>713686.66</v>
      </c>
      <c r="BA118" s="25">
        <v>23</v>
      </c>
      <c r="BB118" s="26">
        <v>336625.53</v>
      </c>
      <c r="BC118" s="25">
        <v>0</v>
      </c>
      <c r="BD118" s="24">
        <v>0</v>
      </c>
      <c r="BE118" s="25">
        <v>0</v>
      </c>
      <c r="BF118" s="26">
        <v>0</v>
      </c>
      <c r="BG118" s="25">
        <v>0</v>
      </c>
      <c r="BH118" s="24">
        <v>0</v>
      </c>
      <c r="BI118" s="24">
        <f t="shared" si="42"/>
        <v>4914074.08</v>
      </c>
      <c r="BJ118" s="24">
        <f t="shared" si="43"/>
        <v>3863761.89</v>
      </c>
      <c r="BK118" s="25">
        <v>0</v>
      </c>
      <c r="BL118" s="24">
        <v>0</v>
      </c>
      <c r="BM118" s="25">
        <v>0</v>
      </c>
      <c r="BN118" s="24">
        <v>0</v>
      </c>
      <c r="BO118" s="25">
        <v>3701</v>
      </c>
      <c r="BP118" s="24">
        <v>3863761.89</v>
      </c>
      <c r="BQ118" s="25">
        <v>80</v>
      </c>
      <c r="BR118" s="24">
        <v>713686.66</v>
      </c>
      <c r="BS118" s="25">
        <v>23</v>
      </c>
      <c r="BT118" s="26">
        <v>336625.53</v>
      </c>
      <c r="BU118" s="25">
        <v>0</v>
      </c>
      <c r="BV118" s="24">
        <v>0</v>
      </c>
      <c r="BW118" s="25">
        <v>0</v>
      </c>
      <c r="BX118" s="26">
        <v>0</v>
      </c>
      <c r="BY118" s="25">
        <v>0</v>
      </c>
      <c r="BZ118" s="24">
        <v>0</v>
      </c>
      <c r="CA118" s="24">
        <f t="shared" si="44"/>
        <v>7371111.1600000001</v>
      </c>
      <c r="CB118" s="24">
        <f t="shared" si="45"/>
        <v>5795642.8499999996</v>
      </c>
      <c r="CC118" s="25">
        <v>0</v>
      </c>
      <c r="CD118" s="24">
        <v>0</v>
      </c>
      <c r="CE118" s="25">
        <v>0</v>
      </c>
      <c r="CF118" s="24">
        <v>0</v>
      </c>
      <c r="CG118" s="25">
        <v>5553</v>
      </c>
      <c r="CH118" s="24">
        <v>5795642.8499999996</v>
      </c>
      <c r="CI118" s="25">
        <v>120</v>
      </c>
      <c r="CJ118" s="24">
        <v>1070530</v>
      </c>
      <c r="CK118" s="25">
        <v>33</v>
      </c>
      <c r="CL118" s="26">
        <v>504938.31</v>
      </c>
      <c r="CM118" s="25">
        <v>0</v>
      </c>
      <c r="CN118" s="24">
        <v>0</v>
      </c>
      <c r="CO118" s="25">
        <v>0</v>
      </c>
      <c r="CP118" s="26">
        <v>0</v>
      </c>
      <c r="CQ118" s="25">
        <v>0</v>
      </c>
      <c r="CR118" s="24">
        <v>0</v>
      </c>
    </row>
    <row r="119" spans="1:96" x14ac:dyDescent="0.25">
      <c r="A119" s="6" t="s">
        <v>276</v>
      </c>
      <c r="B119" s="8" t="s">
        <v>114</v>
      </c>
      <c r="C119" s="28">
        <v>330415</v>
      </c>
      <c r="D119" s="29" t="s">
        <v>146</v>
      </c>
      <c r="E119" s="29" t="s">
        <v>129</v>
      </c>
      <c r="F119" s="31" t="s">
        <v>147</v>
      </c>
      <c r="G119" s="24">
        <f t="shared" si="36"/>
        <v>6011811.7199999997</v>
      </c>
      <c r="H119" s="24">
        <f t="shared" si="37"/>
        <v>6011811.7199999997</v>
      </c>
      <c r="I119" s="25">
        <f t="shared" si="48"/>
        <v>0</v>
      </c>
      <c r="J119" s="24">
        <f t="shared" si="48"/>
        <v>0</v>
      </c>
      <c r="K119" s="25">
        <f t="shared" si="48"/>
        <v>0</v>
      </c>
      <c r="L119" s="24">
        <f t="shared" si="48"/>
        <v>0</v>
      </c>
      <c r="M119" s="25">
        <f t="shared" si="48"/>
        <v>6496</v>
      </c>
      <c r="N119" s="24">
        <f t="shared" si="48"/>
        <v>6011811.7199999997</v>
      </c>
      <c r="O119" s="25">
        <f t="shared" si="48"/>
        <v>0</v>
      </c>
      <c r="P119" s="24">
        <f t="shared" si="48"/>
        <v>0</v>
      </c>
      <c r="Q119" s="25">
        <f t="shared" si="48"/>
        <v>0</v>
      </c>
      <c r="R119" s="24">
        <f t="shared" si="48"/>
        <v>0</v>
      </c>
      <c r="S119" s="25">
        <f t="shared" si="48"/>
        <v>0</v>
      </c>
      <c r="T119" s="24">
        <f t="shared" si="48"/>
        <v>0</v>
      </c>
      <c r="U119" s="25">
        <f t="shared" si="48"/>
        <v>0</v>
      </c>
      <c r="V119" s="24">
        <f t="shared" si="48"/>
        <v>0</v>
      </c>
      <c r="W119" s="25">
        <f t="shared" si="48"/>
        <v>0</v>
      </c>
      <c r="X119" s="24">
        <f t="shared" si="32"/>
        <v>0</v>
      </c>
      <c r="Y119" s="24">
        <f t="shared" si="38"/>
        <v>1803543.52</v>
      </c>
      <c r="Z119" s="24">
        <f t="shared" si="39"/>
        <v>1803543.52</v>
      </c>
      <c r="AA119" s="25">
        <v>0</v>
      </c>
      <c r="AB119" s="24">
        <v>0</v>
      </c>
      <c r="AC119" s="25">
        <v>0</v>
      </c>
      <c r="AD119" s="24">
        <v>0</v>
      </c>
      <c r="AE119" s="25">
        <v>1949</v>
      </c>
      <c r="AF119" s="24">
        <v>1803543.52</v>
      </c>
      <c r="AG119" s="25">
        <v>0</v>
      </c>
      <c r="AH119" s="24">
        <v>0</v>
      </c>
      <c r="AI119" s="25">
        <v>0</v>
      </c>
      <c r="AJ119" s="26">
        <v>0</v>
      </c>
      <c r="AK119" s="25">
        <v>0</v>
      </c>
      <c r="AL119" s="24">
        <v>0</v>
      </c>
      <c r="AM119" s="25">
        <v>0</v>
      </c>
      <c r="AN119" s="26">
        <v>0</v>
      </c>
      <c r="AO119" s="25">
        <v>0</v>
      </c>
      <c r="AP119" s="24">
        <v>0</v>
      </c>
      <c r="AQ119" s="24">
        <f t="shared" si="40"/>
        <v>1202362.3400000001</v>
      </c>
      <c r="AR119" s="24">
        <f t="shared" si="41"/>
        <v>1202362.3400000001</v>
      </c>
      <c r="AS119" s="25">
        <v>0</v>
      </c>
      <c r="AT119" s="24">
        <v>0</v>
      </c>
      <c r="AU119" s="25">
        <v>0</v>
      </c>
      <c r="AV119" s="24">
        <v>0</v>
      </c>
      <c r="AW119" s="25">
        <v>1299</v>
      </c>
      <c r="AX119" s="24">
        <v>1202362.3400000001</v>
      </c>
      <c r="AY119" s="25">
        <v>0</v>
      </c>
      <c r="AZ119" s="24">
        <v>0</v>
      </c>
      <c r="BA119" s="25">
        <v>0</v>
      </c>
      <c r="BB119" s="26">
        <v>0</v>
      </c>
      <c r="BC119" s="25">
        <v>0</v>
      </c>
      <c r="BD119" s="24">
        <v>0</v>
      </c>
      <c r="BE119" s="25">
        <v>0</v>
      </c>
      <c r="BF119" s="26">
        <v>0</v>
      </c>
      <c r="BG119" s="25">
        <v>0</v>
      </c>
      <c r="BH119" s="24">
        <v>0</v>
      </c>
      <c r="BI119" s="24">
        <f t="shared" si="42"/>
        <v>1202362.3400000001</v>
      </c>
      <c r="BJ119" s="24">
        <f t="shared" si="43"/>
        <v>1202362.3400000001</v>
      </c>
      <c r="BK119" s="25">
        <v>0</v>
      </c>
      <c r="BL119" s="24">
        <v>0</v>
      </c>
      <c r="BM119" s="25">
        <v>0</v>
      </c>
      <c r="BN119" s="24">
        <v>0</v>
      </c>
      <c r="BO119" s="25">
        <v>1299</v>
      </c>
      <c r="BP119" s="24">
        <v>1202362.3400000001</v>
      </c>
      <c r="BQ119" s="25">
        <v>0</v>
      </c>
      <c r="BR119" s="24">
        <v>0</v>
      </c>
      <c r="BS119" s="25">
        <v>0</v>
      </c>
      <c r="BT119" s="26">
        <v>0</v>
      </c>
      <c r="BU119" s="25">
        <v>0</v>
      </c>
      <c r="BV119" s="24">
        <v>0</v>
      </c>
      <c r="BW119" s="25">
        <v>0</v>
      </c>
      <c r="BX119" s="26">
        <v>0</v>
      </c>
      <c r="BY119" s="25">
        <v>0</v>
      </c>
      <c r="BZ119" s="24">
        <v>0</v>
      </c>
      <c r="CA119" s="24">
        <f t="shared" si="44"/>
        <v>1803543.52</v>
      </c>
      <c r="CB119" s="24">
        <f t="shared" si="45"/>
        <v>1803543.52</v>
      </c>
      <c r="CC119" s="25">
        <v>0</v>
      </c>
      <c r="CD119" s="24">
        <v>0</v>
      </c>
      <c r="CE119" s="25">
        <v>0</v>
      </c>
      <c r="CF119" s="24">
        <v>0</v>
      </c>
      <c r="CG119" s="25">
        <v>1949</v>
      </c>
      <c r="CH119" s="24">
        <v>1803543.52</v>
      </c>
      <c r="CI119" s="25">
        <v>0</v>
      </c>
      <c r="CJ119" s="24">
        <v>0</v>
      </c>
      <c r="CK119" s="25">
        <v>0</v>
      </c>
      <c r="CL119" s="26">
        <v>0</v>
      </c>
      <c r="CM119" s="25">
        <v>0</v>
      </c>
      <c r="CN119" s="24">
        <v>0</v>
      </c>
      <c r="CO119" s="25">
        <v>0</v>
      </c>
      <c r="CP119" s="26">
        <v>0</v>
      </c>
      <c r="CQ119" s="25">
        <v>0</v>
      </c>
      <c r="CR119" s="24">
        <v>0</v>
      </c>
    </row>
    <row r="120" spans="1:96" x14ac:dyDescent="0.25">
      <c r="A120" s="6" t="s">
        <v>277</v>
      </c>
      <c r="B120" s="8" t="s">
        <v>278</v>
      </c>
      <c r="C120" s="28">
        <v>330409</v>
      </c>
      <c r="D120" s="29" t="s">
        <v>146</v>
      </c>
      <c r="E120" s="29" t="s">
        <v>129</v>
      </c>
      <c r="F120" s="31" t="s">
        <v>147</v>
      </c>
      <c r="G120" s="24">
        <f t="shared" si="36"/>
        <v>2596586.54</v>
      </c>
      <c r="H120" s="24">
        <f t="shared" si="37"/>
        <v>2422069.2000000002</v>
      </c>
      <c r="I120" s="25">
        <f t="shared" si="48"/>
        <v>32</v>
      </c>
      <c r="J120" s="24">
        <f t="shared" si="48"/>
        <v>6547.97</v>
      </c>
      <c r="K120" s="25">
        <f t="shared" si="48"/>
        <v>0</v>
      </c>
      <c r="L120" s="24">
        <f t="shared" si="48"/>
        <v>0</v>
      </c>
      <c r="M120" s="25">
        <f t="shared" si="48"/>
        <v>1990</v>
      </c>
      <c r="N120" s="24">
        <f t="shared" si="48"/>
        <v>2415521.23</v>
      </c>
      <c r="O120" s="25">
        <f t="shared" si="48"/>
        <v>18</v>
      </c>
      <c r="P120" s="24">
        <f t="shared" si="48"/>
        <v>174517.34</v>
      </c>
      <c r="Q120" s="25">
        <f t="shared" si="48"/>
        <v>0</v>
      </c>
      <c r="R120" s="24">
        <f t="shared" si="48"/>
        <v>0</v>
      </c>
      <c r="S120" s="25">
        <f t="shared" si="48"/>
        <v>0</v>
      </c>
      <c r="T120" s="24">
        <f t="shared" si="48"/>
        <v>0</v>
      </c>
      <c r="U120" s="25">
        <f t="shared" si="48"/>
        <v>0</v>
      </c>
      <c r="V120" s="24">
        <f t="shared" si="48"/>
        <v>0</v>
      </c>
      <c r="W120" s="25">
        <f t="shared" si="48"/>
        <v>0</v>
      </c>
      <c r="X120" s="24">
        <f t="shared" si="48"/>
        <v>0</v>
      </c>
      <c r="Y120" s="24">
        <f t="shared" si="38"/>
        <v>778975.96</v>
      </c>
      <c r="Z120" s="24">
        <f t="shared" si="39"/>
        <v>726620.76</v>
      </c>
      <c r="AA120" s="25">
        <v>10</v>
      </c>
      <c r="AB120" s="24">
        <v>1964.39</v>
      </c>
      <c r="AC120" s="25">
        <v>0</v>
      </c>
      <c r="AD120" s="24">
        <v>0</v>
      </c>
      <c r="AE120" s="25">
        <v>597</v>
      </c>
      <c r="AF120" s="24">
        <v>724656.37</v>
      </c>
      <c r="AG120" s="25">
        <v>5</v>
      </c>
      <c r="AH120" s="24">
        <v>52355.199999999997</v>
      </c>
      <c r="AI120" s="25">
        <v>0</v>
      </c>
      <c r="AJ120" s="26">
        <v>0</v>
      </c>
      <c r="AK120" s="25">
        <v>0</v>
      </c>
      <c r="AL120" s="24">
        <v>0</v>
      </c>
      <c r="AM120" s="25">
        <v>0</v>
      </c>
      <c r="AN120" s="26">
        <v>0</v>
      </c>
      <c r="AO120" s="25">
        <v>0</v>
      </c>
      <c r="AP120" s="24">
        <v>0</v>
      </c>
      <c r="AQ120" s="24">
        <f t="shared" si="40"/>
        <v>519317.31</v>
      </c>
      <c r="AR120" s="24">
        <f t="shared" si="41"/>
        <v>484413.84</v>
      </c>
      <c r="AS120" s="25">
        <v>6</v>
      </c>
      <c r="AT120" s="24">
        <v>1309.5899999999999</v>
      </c>
      <c r="AU120" s="25">
        <v>0</v>
      </c>
      <c r="AV120" s="24">
        <v>0</v>
      </c>
      <c r="AW120" s="25">
        <v>398</v>
      </c>
      <c r="AX120" s="24">
        <v>483104.25</v>
      </c>
      <c r="AY120" s="25">
        <v>4</v>
      </c>
      <c r="AZ120" s="24">
        <v>34903.47</v>
      </c>
      <c r="BA120" s="25">
        <v>0</v>
      </c>
      <c r="BB120" s="26">
        <v>0</v>
      </c>
      <c r="BC120" s="25">
        <v>0</v>
      </c>
      <c r="BD120" s="24">
        <v>0</v>
      </c>
      <c r="BE120" s="25">
        <v>0</v>
      </c>
      <c r="BF120" s="26">
        <v>0</v>
      </c>
      <c r="BG120" s="25">
        <v>0</v>
      </c>
      <c r="BH120" s="24">
        <v>0</v>
      </c>
      <c r="BI120" s="24">
        <f t="shared" si="42"/>
        <v>519317.31</v>
      </c>
      <c r="BJ120" s="24">
        <f t="shared" si="43"/>
        <v>484413.84</v>
      </c>
      <c r="BK120" s="25">
        <v>6</v>
      </c>
      <c r="BL120" s="24">
        <v>1309.5899999999999</v>
      </c>
      <c r="BM120" s="25">
        <v>0</v>
      </c>
      <c r="BN120" s="24">
        <v>0</v>
      </c>
      <c r="BO120" s="25">
        <v>398</v>
      </c>
      <c r="BP120" s="24">
        <v>483104.25</v>
      </c>
      <c r="BQ120" s="25">
        <v>4</v>
      </c>
      <c r="BR120" s="24">
        <v>34903.47</v>
      </c>
      <c r="BS120" s="25">
        <v>0</v>
      </c>
      <c r="BT120" s="26">
        <v>0</v>
      </c>
      <c r="BU120" s="25">
        <v>0</v>
      </c>
      <c r="BV120" s="24">
        <v>0</v>
      </c>
      <c r="BW120" s="25">
        <v>0</v>
      </c>
      <c r="BX120" s="26">
        <v>0</v>
      </c>
      <c r="BY120" s="25">
        <v>0</v>
      </c>
      <c r="BZ120" s="24">
        <v>0</v>
      </c>
      <c r="CA120" s="24">
        <f t="shared" si="44"/>
        <v>778975.96</v>
      </c>
      <c r="CB120" s="24">
        <f t="shared" si="45"/>
        <v>726620.76</v>
      </c>
      <c r="CC120" s="25">
        <v>10</v>
      </c>
      <c r="CD120" s="24">
        <v>1964.4</v>
      </c>
      <c r="CE120" s="25">
        <v>0</v>
      </c>
      <c r="CF120" s="24">
        <v>0</v>
      </c>
      <c r="CG120" s="25">
        <v>597</v>
      </c>
      <c r="CH120" s="24">
        <v>724656.36</v>
      </c>
      <c r="CI120" s="25">
        <v>5</v>
      </c>
      <c r="CJ120" s="24">
        <v>52355.199999999997</v>
      </c>
      <c r="CK120" s="25">
        <v>0</v>
      </c>
      <c r="CL120" s="26">
        <v>0</v>
      </c>
      <c r="CM120" s="25">
        <v>0</v>
      </c>
      <c r="CN120" s="24">
        <v>0</v>
      </c>
      <c r="CO120" s="25">
        <v>0</v>
      </c>
      <c r="CP120" s="26">
        <v>0</v>
      </c>
      <c r="CQ120" s="25">
        <v>0</v>
      </c>
      <c r="CR120" s="24">
        <v>0</v>
      </c>
    </row>
    <row r="121" spans="1:96" x14ac:dyDescent="0.25">
      <c r="A121" s="6" t="s">
        <v>279</v>
      </c>
      <c r="B121" s="8" t="s">
        <v>280</v>
      </c>
      <c r="C121" s="28">
        <v>330420</v>
      </c>
      <c r="D121" s="29" t="s">
        <v>146</v>
      </c>
      <c r="E121" s="29" t="s">
        <v>129</v>
      </c>
      <c r="F121" s="31" t="s">
        <v>147</v>
      </c>
      <c r="G121" s="24">
        <f t="shared" si="36"/>
        <v>20568415.84</v>
      </c>
      <c r="H121" s="24">
        <f t="shared" si="37"/>
        <v>201456.84</v>
      </c>
      <c r="I121" s="25">
        <f t="shared" si="48"/>
        <v>1068</v>
      </c>
      <c r="J121" s="24">
        <f t="shared" si="48"/>
        <v>201456.84</v>
      </c>
      <c r="K121" s="25">
        <f t="shared" si="48"/>
        <v>0</v>
      </c>
      <c r="L121" s="24">
        <f t="shared" si="48"/>
        <v>0</v>
      </c>
      <c r="M121" s="25">
        <f t="shared" si="48"/>
        <v>0</v>
      </c>
      <c r="N121" s="24">
        <f t="shared" si="48"/>
        <v>0</v>
      </c>
      <c r="O121" s="25">
        <f t="shared" si="48"/>
        <v>129</v>
      </c>
      <c r="P121" s="24">
        <f t="shared" si="48"/>
        <v>20366959</v>
      </c>
      <c r="Q121" s="25">
        <f t="shared" si="48"/>
        <v>0</v>
      </c>
      <c r="R121" s="24">
        <f t="shared" si="48"/>
        <v>0</v>
      </c>
      <c r="S121" s="25">
        <f t="shared" si="48"/>
        <v>0</v>
      </c>
      <c r="T121" s="24">
        <f t="shared" si="48"/>
        <v>0</v>
      </c>
      <c r="U121" s="25">
        <f t="shared" si="48"/>
        <v>0</v>
      </c>
      <c r="V121" s="24">
        <f t="shared" si="48"/>
        <v>0</v>
      </c>
      <c r="W121" s="25">
        <f t="shared" si="48"/>
        <v>0</v>
      </c>
      <c r="X121" s="24">
        <f t="shared" si="48"/>
        <v>0</v>
      </c>
      <c r="Y121" s="24">
        <f t="shared" si="38"/>
        <v>6170524.75</v>
      </c>
      <c r="Z121" s="24">
        <f t="shared" si="39"/>
        <v>60437.05</v>
      </c>
      <c r="AA121" s="25">
        <v>320</v>
      </c>
      <c r="AB121" s="24">
        <v>60437.05</v>
      </c>
      <c r="AC121" s="25">
        <v>0</v>
      </c>
      <c r="AD121" s="24">
        <v>0</v>
      </c>
      <c r="AE121" s="25">
        <v>0</v>
      </c>
      <c r="AF121" s="24">
        <v>0</v>
      </c>
      <c r="AG121" s="25">
        <v>39</v>
      </c>
      <c r="AH121" s="24">
        <v>6110087.7000000002</v>
      </c>
      <c r="AI121" s="25">
        <v>0</v>
      </c>
      <c r="AJ121" s="26">
        <v>0</v>
      </c>
      <c r="AK121" s="25">
        <v>0</v>
      </c>
      <c r="AL121" s="24">
        <v>0</v>
      </c>
      <c r="AM121" s="25">
        <v>0</v>
      </c>
      <c r="AN121" s="26">
        <v>0</v>
      </c>
      <c r="AO121" s="25">
        <v>0</v>
      </c>
      <c r="AP121" s="24">
        <v>0</v>
      </c>
      <c r="AQ121" s="24">
        <f t="shared" si="40"/>
        <v>4113683.17</v>
      </c>
      <c r="AR121" s="24">
        <f t="shared" si="41"/>
        <v>40291.370000000003</v>
      </c>
      <c r="AS121" s="25">
        <v>214</v>
      </c>
      <c r="AT121" s="24">
        <v>40291.370000000003</v>
      </c>
      <c r="AU121" s="25">
        <v>0</v>
      </c>
      <c r="AV121" s="24">
        <v>0</v>
      </c>
      <c r="AW121" s="25">
        <v>0</v>
      </c>
      <c r="AX121" s="24">
        <v>0</v>
      </c>
      <c r="AY121" s="25">
        <v>26</v>
      </c>
      <c r="AZ121" s="24">
        <v>4073391.8</v>
      </c>
      <c r="BA121" s="25">
        <v>0</v>
      </c>
      <c r="BB121" s="26">
        <v>0</v>
      </c>
      <c r="BC121" s="25">
        <v>0</v>
      </c>
      <c r="BD121" s="24">
        <v>0</v>
      </c>
      <c r="BE121" s="25">
        <v>0</v>
      </c>
      <c r="BF121" s="26">
        <v>0</v>
      </c>
      <c r="BG121" s="25">
        <v>0</v>
      </c>
      <c r="BH121" s="24">
        <v>0</v>
      </c>
      <c r="BI121" s="24">
        <f t="shared" si="42"/>
        <v>4113683.17</v>
      </c>
      <c r="BJ121" s="24">
        <f t="shared" si="43"/>
        <v>40291.370000000003</v>
      </c>
      <c r="BK121" s="25">
        <v>214</v>
      </c>
      <c r="BL121" s="24">
        <v>40291.370000000003</v>
      </c>
      <c r="BM121" s="25">
        <v>0</v>
      </c>
      <c r="BN121" s="24">
        <v>0</v>
      </c>
      <c r="BO121" s="25">
        <v>0</v>
      </c>
      <c r="BP121" s="24">
        <v>0</v>
      </c>
      <c r="BQ121" s="25">
        <v>26</v>
      </c>
      <c r="BR121" s="24">
        <v>4073391.8</v>
      </c>
      <c r="BS121" s="25">
        <v>0</v>
      </c>
      <c r="BT121" s="26">
        <v>0</v>
      </c>
      <c r="BU121" s="25">
        <v>0</v>
      </c>
      <c r="BV121" s="24">
        <v>0</v>
      </c>
      <c r="BW121" s="25">
        <v>0</v>
      </c>
      <c r="BX121" s="26">
        <v>0</v>
      </c>
      <c r="BY121" s="25">
        <v>0</v>
      </c>
      <c r="BZ121" s="24">
        <v>0</v>
      </c>
      <c r="CA121" s="24">
        <f t="shared" si="44"/>
        <v>6170524.75</v>
      </c>
      <c r="CB121" s="24">
        <f t="shared" si="45"/>
        <v>60437.05</v>
      </c>
      <c r="CC121" s="25">
        <v>320</v>
      </c>
      <c r="CD121" s="24">
        <v>60437.05</v>
      </c>
      <c r="CE121" s="25">
        <v>0</v>
      </c>
      <c r="CF121" s="24">
        <v>0</v>
      </c>
      <c r="CG121" s="25">
        <v>0</v>
      </c>
      <c r="CH121" s="24">
        <v>0</v>
      </c>
      <c r="CI121" s="25">
        <v>38</v>
      </c>
      <c r="CJ121" s="24">
        <v>6110087.7000000002</v>
      </c>
      <c r="CK121" s="25">
        <v>0</v>
      </c>
      <c r="CL121" s="26">
        <v>0</v>
      </c>
      <c r="CM121" s="25">
        <v>0</v>
      </c>
      <c r="CN121" s="24">
        <v>0</v>
      </c>
      <c r="CO121" s="25">
        <v>0</v>
      </c>
      <c r="CP121" s="26">
        <v>0</v>
      </c>
      <c r="CQ121" s="25">
        <v>0</v>
      </c>
      <c r="CR121" s="24">
        <v>0</v>
      </c>
    </row>
    <row r="122" spans="1:96" x14ac:dyDescent="0.25">
      <c r="A122" s="6" t="s">
        <v>281</v>
      </c>
      <c r="B122" s="8" t="s">
        <v>282</v>
      </c>
      <c r="C122" s="28"/>
      <c r="D122" s="29"/>
      <c r="E122" s="30" t="s">
        <v>123</v>
      </c>
      <c r="F122" s="31"/>
      <c r="G122" s="24">
        <f t="shared" si="36"/>
        <v>141802.73000000001</v>
      </c>
      <c r="H122" s="24">
        <f t="shared" si="37"/>
        <v>141802.73000000001</v>
      </c>
      <c r="I122" s="25">
        <f t="shared" si="48"/>
        <v>202</v>
      </c>
      <c r="J122" s="24">
        <f t="shared" si="48"/>
        <v>49946.09</v>
      </c>
      <c r="K122" s="25">
        <f t="shared" si="48"/>
        <v>0</v>
      </c>
      <c r="L122" s="24">
        <f t="shared" si="48"/>
        <v>0</v>
      </c>
      <c r="M122" s="25">
        <f t="shared" si="48"/>
        <v>67</v>
      </c>
      <c r="N122" s="24">
        <f t="shared" si="48"/>
        <v>91856.639999999999</v>
      </c>
      <c r="O122" s="25">
        <f t="shared" si="48"/>
        <v>0</v>
      </c>
      <c r="P122" s="24">
        <f t="shared" si="48"/>
        <v>0</v>
      </c>
      <c r="Q122" s="25">
        <f t="shared" si="48"/>
        <v>0</v>
      </c>
      <c r="R122" s="24">
        <f t="shared" si="48"/>
        <v>0</v>
      </c>
      <c r="S122" s="25">
        <f t="shared" si="48"/>
        <v>0</v>
      </c>
      <c r="T122" s="24">
        <f t="shared" si="48"/>
        <v>0</v>
      </c>
      <c r="U122" s="25">
        <f t="shared" si="48"/>
        <v>0</v>
      </c>
      <c r="V122" s="24">
        <f t="shared" si="48"/>
        <v>0</v>
      </c>
      <c r="W122" s="25">
        <f t="shared" si="48"/>
        <v>0</v>
      </c>
      <c r="X122" s="24">
        <f t="shared" si="48"/>
        <v>0</v>
      </c>
      <c r="Y122" s="24">
        <f t="shared" si="38"/>
        <v>42540.82</v>
      </c>
      <c r="Z122" s="24">
        <f t="shared" si="39"/>
        <v>42540.82</v>
      </c>
      <c r="AA122" s="25">
        <v>61</v>
      </c>
      <c r="AB122" s="24">
        <v>14983.83</v>
      </c>
      <c r="AC122" s="25">
        <v>0</v>
      </c>
      <c r="AD122" s="24">
        <v>0</v>
      </c>
      <c r="AE122" s="25">
        <v>20</v>
      </c>
      <c r="AF122" s="24">
        <v>27556.99</v>
      </c>
      <c r="AG122" s="25"/>
      <c r="AH122" s="24"/>
      <c r="AI122" s="25">
        <v>0</v>
      </c>
      <c r="AJ122" s="26">
        <v>0</v>
      </c>
      <c r="AK122" s="25">
        <v>0</v>
      </c>
      <c r="AL122" s="24">
        <v>0</v>
      </c>
      <c r="AM122" s="25">
        <v>0</v>
      </c>
      <c r="AN122" s="26">
        <v>0</v>
      </c>
      <c r="AO122" s="25">
        <v>0</v>
      </c>
      <c r="AP122" s="24">
        <v>0</v>
      </c>
      <c r="AQ122" s="24">
        <f t="shared" si="40"/>
        <v>28360.55</v>
      </c>
      <c r="AR122" s="24">
        <f t="shared" si="41"/>
        <v>28360.55</v>
      </c>
      <c r="AS122" s="25">
        <v>40</v>
      </c>
      <c r="AT122" s="24">
        <v>9989.2199999999993</v>
      </c>
      <c r="AU122" s="25">
        <v>0</v>
      </c>
      <c r="AV122" s="24">
        <v>0</v>
      </c>
      <c r="AW122" s="25">
        <v>13</v>
      </c>
      <c r="AX122" s="24">
        <v>18371.330000000002</v>
      </c>
      <c r="AY122" s="25"/>
      <c r="AZ122" s="24"/>
      <c r="BA122" s="25">
        <v>0</v>
      </c>
      <c r="BB122" s="26">
        <v>0</v>
      </c>
      <c r="BC122" s="25">
        <v>0</v>
      </c>
      <c r="BD122" s="24">
        <v>0</v>
      </c>
      <c r="BE122" s="25">
        <v>0</v>
      </c>
      <c r="BF122" s="26">
        <v>0</v>
      </c>
      <c r="BG122" s="25">
        <v>0</v>
      </c>
      <c r="BH122" s="24">
        <v>0</v>
      </c>
      <c r="BI122" s="24">
        <f t="shared" si="42"/>
        <v>28360.55</v>
      </c>
      <c r="BJ122" s="24">
        <f t="shared" si="43"/>
        <v>28360.55</v>
      </c>
      <c r="BK122" s="25">
        <v>40</v>
      </c>
      <c r="BL122" s="24">
        <v>9989.2199999999993</v>
      </c>
      <c r="BM122" s="25">
        <v>0</v>
      </c>
      <c r="BN122" s="24">
        <v>0</v>
      </c>
      <c r="BO122" s="25">
        <v>13</v>
      </c>
      <c r="BP122" s="24">
        <v>18371.330000000002</v>
      </c>
      <c r="BQ122" s="25"/>
      <c r="BR122" s="24"/>
      <c r="BS122" s="25">
        <v>0</v>
      </c>
      <c r="BT122" s="26">
        <v>0</v>
      </c>
      <c r="BU122" s="25">
        <v>0</v>
      </c>
      <c r="BV122" s="24">
        <v>0</v>
      </c>
      <c r="BW122" s="25">
        <v>0</v>
      </c>
      <c r="BX122" s="26">
        <v>0</v>
      </c>
      <c r="BY122" s="25">
        <v>0</v>
      </c>
      <c r="BZ122" s="24">
        <v>0</v>
      </c>
      <c r="CA122" s="24">
        <f t="shared" si="44"/>
        <v>42540.81</v>
      </c>
      <c r="CB122" s="24">
        <f t="shared" si="45"/>
        <v>42540.81</v>
      </c>
      <c r="CC122" s="25">
        <v>61</v>
      </c>
      <c r="CD122" s="24">
        <v>14983.82</v>
      </c>
      <c r="CE122" s="25">
        <v>0</v>
      </c>
      <c r="CF122" s="24">
        <v>0</v>
      </c>
      <c r="CG122" s="25">
        <v>21</v>
      </c>
      <c r="CH122" s="24">
        <v>27556.99</v>
      </c>
      <c r="CI122" s="25"/>
      <c r="CJ122" s="24"/>
      <c r="CK122" s="25">
        <v>0</v>
      </c>
      <c r="CL122" s="26">
        <v>0</v>
      </c>
      <c r="CM122" s="25">
        <v>0</v>
      </c>
      <c r="CN122" s="24">
        <v>0</v>
      </c>
      <c r="CO122" s="25">
        <v>0</v>
      </c>
      <c r="CP122" s="26">
        <v>0</v>
      </c>
      <c r="CQ122" s="25">
        <v>0</v>
      </c>
      <c r="CR122" s="24">
        <v>0</v>
      </c>
    </row>
    <row r="123" spans="1:96" x14ac:dyDescent="0.25">
      <c r="A123" s="6"/>
      <c r="B123" s="13" t="s">
        <v>69</v>
      </c>
      <c r="C123" s="28">
        <v>330074</v>
      </c>
      <c r="D123" s="29" t="s">
        <v>144</v>
      </c>
      <c r="E123" s="29" t="s">
        <v>123</v>
      </c>
      <c r="F123" s="31" t="s">
        <v>145</v>
      </c>
      <c r="G123" s="24">
        <f t="shared" si="36"/>
        <v>0</v>
      </c>
      <c r="H123" s="24">
        <f t="shared" si="37"/>
        <v>0</v>
      </c>
      <c r="I123" s="25">
        <f t="shared" si="48"/>
        <v>0</v>
      </c>
      <c r="J123" s="24">
        <f t="shared" si="48"/>
        <v>0</v>
      </c>
      <c r="K123" s="25">
        <f t="shared" si="48"/>
        <v>0</v>
      </c>
      <c r="L123" s="24">
        <f t="shared" si="48"/>
        <v>0</v>
      </c>
      <c r="M123" s="25">
        <f t="shared" si="48"/>
        <v>0</v>
      </c>
      <c r="N123" s="24">
        <f t="shared" si="48"/>
        <v>0</v>
      </c>
      <c r="O123" s="25">
        <f t="shared" si="48"/>
        <v>0</v>
      </c>
      <c r="P123" s="24">
        <f t="shared" si="48"/>
        <v>0</v>
      </c>
      <c r="Q123" s="25">
        <f t="shared" si="48"/>
        <v>0</v>
      </c>
      <c r="R123" s="24">
        <f t="shared" si="48"/>
        <v>0</v>
      </c>
      <c r="S123" s="25">
        <f t="shared" si="48"/>
        <v>0</v>
      </c>
      <c r="T123" s="24">
        <f t="shared" si="48"/>
        <v>0</v>
      </c>
      <c r="U123" s="25">
        <f t="shared" si="48"/>
        <v>0</v>
      </c>
      <c r="V123" s="24">
        <f t="shared" si="48"/>
        <v>0</v>
      </c>
      <c r="W123" s="25">
        <f t="shared" si="48"/>
        <v>0</v>
      </c>
      <c r="X123" s="24">
        <f t="shared" si="48"/>
        <v>0</v>
      </c>
      <c r="Y123" s="24">
        <f t="shared" si="38"/>
        <v>0</v>
      </c>
      <c r="Z123" s="24">
        <f t="shared" si="39"/>
        <v>0</v>
      </c>
      <c r="AA123" s="25">
        <v>0</v>
      </c>
      <c r="AB123" s="24">
        <v>0</v>
      </c>
      <c r="AC123" s="25">
        <v>0</v>
      </c>
      <c r="AD123" s="24">
        <v>0</v>
      </c>
      <c r="AE123" s="25">
        <v>0</v>
      </c>
      <c r="AF123" s="24">
        <v>0</v>
      </c>
      <c r="AG123" s="25">
        <v>0</v>
      </c>
      <c r="AH123" s="24">
        <v>0</v>
      </c>
      <c r="AI123" s="25"/>
      <c r="AJ123" s="26"/>
      <c r="AK123" s="25">
        <v>0</v>
      </c>
      <c r="AL123" s="24">
        <v>0</v>
      </c>
      <c r="AM123" s="25">
        <v>0</v>
      </c>
      <c r="AN123" s="26">
        <v>0</v>
      </c>
      <c r="AO123" s="25">
        <v>0</v>
      </c>
      <c r="AP123" s="24">
        <v>0</v>
      </c>
      <c r="AQ123" s="24">
        <f t="shared" si="40"/>
        <v>0</v>
      </c>
      <c r="AR123" s="24">
        <f t="shared" si="41"/>
        <v>0</v>
      </c>
      <c r="AS123" s="25">
        <v>0</v>
      </c>
      <c r="AT123" s="24">
        <v>0</v>
      </c>
      <c r="AU123" s="25">
        <v>0</v>
      </c>
      <c r="AV123" s="24">
        <v>0</v>
      </c>
      <c r="AW123" s="25">
        <v>0</v>
      </c>
      <c r="AX123" s="24">
        <v>0</v>
      </c>
      <c r="AY123" s="25">
        <v>0</v>
      </c>
      <c r="AZ123" s="24">
        <v>0</v>
      </c>
      <c r="BA123" s="25"/>
      <c r="BB123" s="26"/>
      <c r="BC123" s="25">
        <v>0</v>
      </c>
      <c r="BD123" s="24">
        <v>0</v>
      </c>
      <c r="BE123" s="25">
        <v>0</v>
      </c>
      <c r="BF123" s="26">
        <v>0</v>
      </c>
      <c r="BG123" s="25">
        <v>0</v>
      </c>
      <c r="BH123" s="24">
        <v>0</v>
      </c>
      <c r="BI123" s="24">
        <f t="shared" si="42"/>
        <v>0</v>
      </c>
      <c r="BJ123" s="24">
        <f t="shared" si="43"/>
        <v>0</v>
      </c>
      <c r="BK123" s="25">
        <v>0</v>
      </c>
      <c r="BL123" s="24">
        <v>0</v>
      </c>
      <c r="BM123" s="25">
        <v>0</v>
      </c>
      <c r="BN123" s="24">
        <v>0</v>
      </c>
      <c r="BO123" s="25">
        <v>0</v>
      </c>
      <c r="BP123" s="24">
        <v>0</v>
      </c>
      <c r="BQ123" s="25">
        <v>0</v>
      </c>
      <c r="BR123" s="24">
        <v>0</v>
      </c>
      <c r="BS123" s="25"/>
      <c r="BT123" s="26"/>
      <c r="BU123" s="25">
        <v>0</v>
      </c>
      <c r="BV123" s="24">
        <v>0</v>
      </c>
      <c r="BW123" s="25">
        <v>0</v>
      </c>
      <c r="BX123" s="26">
        <v>0</v>
      </c>
      <c r="BY123" s="25">
        <v>0</v>
      </c>
      <c r="BZ123" s="24">
        <v>0</v>
      </c>
      <c r="CA123" s="24">
        <f t="shared" si="44"/>
        <v>0</v>
      </c>
      <c r="CB123" s="24">
        <f t="shared" si="45"/>
        <v>0</v>
      </c>
      <c r="CC123" s="25">
        <v>0</v>
      </c>
      <c r="CD123" s="24">
        <v>0</v>
      </c>
      <c r="CE123" s="25">
        <v>0</v>
      </c>
      <c r="CF123" s="24">
        <v>0</v>
      </c>
      <c r="CG123" s="25">
        <v>0</v>
      </c>
      <c r="CH123" s="24">
        <v>0</v>
      </c>
      <c r="CI123" s="25">
        <v>0</v>
      </c>
      <c r="CJ123" s="24">
        <v>0</v>
      </c>
      <c r="CK123" s="25"/>
      <c r="CL123" s="26"/>
      <c r="CM123" s="25">
        <v>0</v>
      </c>
      <c r="CN123" s="24">
        <v>0</v>
      </c>
      <c r="CO123" s="25">
        <v>0</v>
      </c>
      <c r="CP123" s="26">
        <v>0</v>
      </c>
      <c r="CQ123" s="25">
        <v>0</v>
      </c>
      <c r="CR123" s="24">
        <v>0</v>
      </c>
    </row>
    <row r="124" spans="1:96" x14ac:dyDescent="0.25">
      <c r="A124" s="6" t="s">
        <v>283</v>
      </c>
      <c r="B124" s="8" t="s">
        <v>70</v>
      </c>
      <c r="C124" s="28"/>
      <c r="D124" s="29"/>
      <c r="E124" s="30" t="s">
        <v>123</v>
      </c>
      <c r="F124" s="31"/>
      <c r="G124" s="24">
        <f t="shared" si="36"/>
        <v>101848974.70999999</v>
      </c>
      <c r="H124" s="24">
        <f t="shared" si="37"/>
        <v>67303790.730000004</v>
      </c>
      <c r="I124" s="25">
        <f t="shared" si="48"/>
        <v>44320</v>
      </c>
      <c r="J124" s="24">
        <f t="shared" si="48"/>
        <v>35663240.340000004</v>
      </c>
      <c r="K124" s="25">
        <f t="shared" si="48"/>
        <v>8134</v>
      </c>
      <c r="L124" s="24">
        <f t="shared" si="48"/>
        <v>4988844.18</v>
      </c>
      <c r="M124" s="25">
        <f t="shared" si="48"/>
        <v>17003</v>
      </c>
      <c r="N124" s="24">
        <f t="shared" si="48"/>
        <v>26651706.210000001</v>
      </c>
      <c r="O124" s="25">
        <f t="shared" si="48"/>
        <v>357</v>
      </c>
      <c r="P124" s="24">
        <f t="shared" si="48"/>
        <v>3068912.95</v>
      </c>
      <c r="Q124" s="25">
        <f t="shared" si="48"/>
        <v>1287</v>
      </c>
      <c r="R124" s="24">
        <f t="shared" si="48"/>
        <v>20416299.190000001</v>
      </c>
      <c r="S124" s="25">
        <f t="shared" si="48"/>
        <v>0</v>
      </c>
      <c r="T124" s="24">
        <f t="shared" ref="T124:X157" si="50">AL124+BD124+BV124+CN124</f>
        <v>0</v>
      </c>
      <c r="U124" s="25">
        <f t="shared" si="50"/>
        <v>0</v>
      </c>
      <c r="V124" s="24">
        <f t="shared" si="50"/>
        <v>0</v>
      </c>
      <c r="W124" s="25">
        <f t="shared" si="50"/>
        <v>3392</v>
      </c>
      <c r="X124" s="24">
        <f t="shared" si="50"/>
        <v>11059971.84</v>
      </c>
      <c r="Y124" s="24">
        <f t="shared" si="38"/>
        <v>27324242.960000001</v>
      </c>
      <c r="Z124" s="24">
        <f t="shared" si="39"/>
        <v>17513686.350000001</v>
      </c>
      <c r="AA124" s="25">
        <v>13296</v>
      </c>
      <c r="AB124" s="24">
        <v>9195972.4700000007</v>
      </c>
      <c r="AC124" s="25">
        <v>2440</v>
      </c>
      <c r="AD124" s="24">
        <v>1496653.25</v>
      </c>
      <c r="AE124" s="25">
        <v>5101</v>
      </c>
      <c r="AF124" s="24">
        <v>6821060.6299999999</v>
      </c>
      <c r="AG124" s="25">
        <v>107</v>
      </c>
      <c r="AH124" s="24">
        <v>920673.89</v>
      </c>
      <c r="AI124" s="25">
        <v>386</v>
      </c>
      <c r="AJ124" s="26">
        <v>6124889.7599999998</v>
      </c>
      <c r="AK124" s="25">
        <v>0</v>
      </c>
      <c r="AL124" s="24">
        <v>0</v>
      </c>
      <c r="AM124" s="25">
        <v>0</v>
      </c>
      <c r="AN124" s="26">
        <v>0</v>
      </c>
      <c r="AO124" s="25">
        <v>848</v>
      </c>
      <c r="AP124" s="24">
        <v>2764992.96</v>
      </c>
      <c r="AQ124" s="24">
        <f t="shared" si="40"/>
        <v>23600244.399999999</v>
      </c>
      <c r="AR124" s="24">
        <f t="shared" si="41"/>
        <v>16138209.01</v>
      </c>
      <c r="AS124" s="25">
        <v>8864</v>
      </c>
      <c r="AT124" s="24">
        <v>8635647.6999999993</v>
      </c>
      <c r="AU124" s="25">
        <v>1627</v>
      </c>
      <c r="AV124" s="24">
        <v>997768.84</v>
      </c>
      <c r="AW124" s="25">
        <v>3401</v>
      </c>
      <c r="AX124" s="24">
        <v>6504792.4699999997</v>
      </c>
      <c r="AY124" s="25">
        <v>71</v>
      </c>
      <c r="AZ124" s="24">
        <v>613782.59</v>
      </c>
      <c r="BA124" s="25">
        <v>257</v>
      </c>
      <c r="BB124" s="26">
        <v>4083259.84</v>
      </c>
      <c r="BC124" s="25">
        <v>0</v>
      </c>
      <c r="BD124" s="24">
        <v>0</v>
      </c>
      <c r="BE124" s="25">
        <v>0</v>
      </c>
      <c r="BF124" s="26">
        <v>0</v>
      </c>
      <c r="BG124" s="25">
        <v>848</v>
      </c>
      <c r="BH124" s="24">
        <v>2764992.96</v>
      </c>
      <c r="BI124" s="24">
        <f t="shared" si="42"/>
        <v>23600244.399999999</v>
      </c>
      <c r="BJ124" s="24">
        <f t="shared" si="43"/>
        <v>16138209.01</v>
      </c>
      <c r="BK124" s="25">
        <v>8864</v>
      </c>
      <c r="BL124" s="24">
        <v>8635647.6999999993</v>
      </c>
      <c r="BM124" s="25">
        <v>1627</v>
      </c>
      <c r="BN124" s="24">
        <v>997768.84</v>
      </c>
      <c r="BO124" s="25">
        <v>3401</v>
      </c>
      <c r="BP124" s="24">
        <v>6504792.4699999997</v>
      </c>
      <c r="BQ124" s="25">
        <v>71</v>
      </c>
      <c r="BR124" s="24">
        <v>613782.59</v>
      </c>
      <c r="BS124" s="25">
        <v>257</v>
      </c>
      <c r="BT124" s="26">
        <v>4083259.84</v>
      </c>
      <c r="BU124" s="25">
        <v>0</v>
      </c>
      <c r="BV124" s="24">
        <v>0</v>
      </c>
      <c r="BW124" s="25">
        <v>0</v>
      </c>
      <c r="BX124" s="26">
        <v>0</v>
      </c>
      <c r="BY124" s="25">
        <v>848</v>
      </c>
      <c r="BZ124" s="24">
        <v>2764992.96</v>
      </c>
      <c r="CA124" s="24">
        <f t="shared" si="44"/>
        <v>27324242.949999999</v>
      </c>
      <c r="CB124" s="24">
        <f t="shared" si="45"/>
        <v>17513686.359999999</v>
      </c>
      <c r="CC124" s="25">
        <v>13296</v>
      </c>
      <c r="CD124" s="24">
        <v>9195972.4700000007</v>
      </c>
      <c r="CE124" s="25">
        <v>2440</v>
      </c>
      <c r="CF124" s="24">
        <v>1496653.25</v>
      </c>
      <c r="CG124" s="25">
        <v>5100</v>
      </c>
      <c r="CH124" s="24">
        <v>6821060.6399999997</v>
      </c>
      <c r="CI124" s="25">
        <v>108</v>
      </c>
      <c r="CJ124" s="24">
        <v>920673.88</v>
      </c>
      <c r="CK124" s="25">
        <v>387</v>
      </c>
      <c r="CL124" s="26">
        <v>6124889.75</v>
      </c>
      <c r="CM124" s="25">
        <v>0</v>
      </c>
      <c r="CN124" s="24">
        <v>0</v>
      </c>
      <c r="CO124" s="25">
        <v>0</v>
      </c>
      <c r="CP124" s="26">
        <v>0</v>
      </c>
      <c r="CQ124" s="25">
        <v>848</v>
      </c>
      <c r="CR124" s="24">
        <v>2764992.96</v>
      </c>
    </row>
    <row r="125" spans="1:96" x14ac:dyDescent="0.25">
      <c r="A125" s="6"/>
      <c r="B125" s="13" t="s">
        <v>71</v>
      </c>
      <c r="C125" s="28">
        <v>330075</v>
      </c>
      <c r="D125" s="29" t="s">
        <v>146</v>
      </c>
      <c r="E125" s="29" t="s">
        <v>123</v>
      </c>
      <c r="F125" s="31" t="s">
        <v>147</v>
      </c>
      <c r="G125" s="24">
        <f t="shared" si="36"/>
        <v>0</v>
      </c>
      <c r="H125" s="24">
        <f t="shared" si="37"/>
        <v>0</v>
      </c>
      <c r="I125" s="25">
        <f t="shared" ref="I125:S138" si="51">AA125+AS125+BK125+CC125</f>
        <v>0</v>
      </c>
      <c r="J125" s="24">
        <f t="shared" si="51"/>
        <v>0</v>
      </c>
      <c r="K125" s="25">
        <f t="shared" si="51"/>
        <v>0</v>
      </c>
      <c r="L125" s="24">
        <f t="shared" si="51"/>
        <v>0</v>
      </c>
      <c r="M125" s="25">
        <f t="shared" si="51"/>
        <v>0</v>
      </c>
      <c r="N125" s="24">
        <f t="shared" si="51"/>
        <v>0</v>
      </c>
      <c r="O125" s="25">
        <f t="shared" si="51"/>
        <v>0</v>
      </c>
      <c r="P125" s="24">
        <f t="shared" si="51"/>
        <v>0</v>
      </c>
      <c r="Q125" s="25">
        <f t="shared" si="51"/>
        <v>0</v>
      </c>
      <c r="R125" s="24">
        <f t="shared" si="51"/>
        <v>0</v>
      </c>
      <c r="S125" s="25">
        <f t="shared" si="51"/>
        <v>0</v>
      </c>
      <c r="T125" s="24">
        <f t="shared" si="50"/>
        <v>0</v>
      </c>
      <c r="U125" s="25">
        <f t="shared" si="50"/>
        <v>0</v>
      </c>
      <c r="V125" s="24">
        <f t="shared" si="50"/>
        <v>0</v>
      </c>
      <c r="W125" s="25">
        <f t="shared" si="50"/>
        <v>0</v>
      </c>
      <c r="X125" s="24">
        <f t="shared" si="50"/>
        <v>0</v>
      </c>
      <c r="Y125" s="24">
        <f t="shared" si="38"/>
        <v>0</v>
      </c>
      <c r="Z125" s="24">
        <f t="shared" si="39"/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6">
        <v>0</v>
      </c>
      <c r="AK125" s="25">
        <v>0</v>
      </c>
      <c r="AL125" s="24">
        <v>0</v>
      </c>
      <c r="AM125" s="25">
        <v>0</v>
      </c>
      <c r="AN125" s="26">
        <v>0</v>
      </c>
      <c r="AO125" s="25">
        <v>0</v>
      </c>
      <c r="AP125" s="24">
        <v>0</v>
      </c>
      <c r="AQ125" s="24">
        <f t="shared" si="40"/>
        <v>0</v>
      </c>
      <c r="AR125" s="24">
        <f t="shared" si="41"/>
        <v>0</v>
      </c>
      <c r="AS125" s="25">
        <v>0</v>
      </c>
      <c r="AT125" s="24">
        <v>0</v>
      </c>
      <c r="AU125" s="25">
        <v>0</v>
      </c>
      <c r="AV125" s="24">
        <v>0</v>
      </c>
      <c r="AW125" s="25">
        <v>0</v>
      </c>
      <c r="AX125" s="24">
        <v>0</v>
      </c>
      <c r="AY125" s="25">
        <v>0</v>
      </c>
      <c r="AZ125" s="24">
        <v>0</v>
      </c>
      <c r="BA125" s="25">
        <v>0</v>
      </c>
      <c r="BB125" s="26">
        <v>0</v>
      </c>
      <c r="BC125" s="25">
        <v>0</v>
      </c>
      <c r="BD125" s="24">
        <v>0</v>
      </c>
      <c r="BE125" s="25">
        <v>0</v>
      </c>
      <c r="BF125" s="26">
        <v>0</v>
      </c>
      <c r="BG125" s="25">
        <v>0</v>
      </c>
      <c r="BH125" s="24">
        <v>0</v>
      </c>
      <c r="BI125" s="24">
        <f t="shared" si="42"/>
        <v>0</v>
      </c>
      <c r="BJ125" s="24">
        <f t="shared" si="43"/>
        <v>0</v>
      </c>
      <c r="BK125" s="25">
        <v>0</v>
      </c>
      <c r="BL125" s="24">
        <v>0</v>
      </c>
      <c r="BM125" s="25">
        <v>0</v>
      </c>
      <c r="BN125" s="24">
        <v>0</v>
      </c>
      <c r="BO125" s="25">
        <v>0</v>
      </c>
      <c r="BP125" s="24">
        <v>0</v>
      </c>
      <c r="BQ125" s="25">
        <v>0</v>
      </c>
      <c r="BR125" s="24">
        <v>0</v>
      </c>
      <c r="BS125" s="25">
        <v>0</v>
      </c>
      <c r="BT125" s="26">
        <v>0</v>
      </c>
      <c r="BU125" s="25">
        <v>0</v>
      </c>
      <c r="BV125" s="24">
        <v>0</v>
      </c>
      <c r="BW125" s="25">
        <v>0</v>
      </c>
      <c r="BX125" s="26">
        <v>0</v>
      </c>
      <c r="BY125" s="25">
        <v>0</v>
      </c>
      <c r="BZ125" s="24">
        <v>0</v>
      </c>
      <c r="CA125" s="24">
        <f t="shared" si="44"/>
        <v>0</v>
      </c>
      <c r="CB125" s="24">
        <f t="shared" si="45"/>
        <v>0</v>
      </c>
      <c r="CC125" s="25">
        <v>0</v>
      </c>
      <c r="CD125" s="24">
        <v>0</v>
      </c>
      <c r="CE125" s="25">
        <v>0</v>
      </c>
      <c r="CF125" s="24">
        <v>0</v>
      </c>
      <c r="CG125" s="25">
        <v>0</v>
      </c>
      <c r="CH125" s="24">
        <v>0</v>
      </c>
      <c r="CI125" s="25">
        <v>0</v>
      </c>
      <c r="CJ125" s="24">
        <v>0</v>
      </c>
      <c r="CK125" s="25">
        <v>0</v>
      </c>
      <c r="CL125" s="26">
        <v>0</v>
      </c>
      <c r="CM125" s="25">
        <v>0</v>
      </c>
      <c r="CN125" s="24">
        <v>0</v>
      </c>
      <c r="CO125" s="25">
        <v>0</v>
      </c>
      <c r="CP125" s="26">
        <v>0</v>
      </c>
      <c r="CQ125" s="25">
        <v>0</v>
      </c>
      <c r="CR125" s="24">
        <v>0</v>
      </c>
    </row>
    <row r="126" spans="1:96" x14ac:dyDescent="0.25">
      <c r="A126" s="6" t="s">
        <v>284</v>
      </c>
      <c r="B126" s="11" t="s">
        <v>72</v>
      </c>
      <c r="C126" s="28"/>
      <c r="D126" s="29"/>
      <c r="E126" s="30" t="s">
        <v>123</v>
      </c>
      <c r="F126" s="31"/>
      <c r="G126" s="24">
        <f t="shared" si="36"/>
        <v>170633830.38999999</v>
      </c>
      <c r="H126" s="24">
        <f t="shared" si="37"/>
        <v>90025287.290000007</v>
      </c>
      <c r="I126" s="25">
        <f t="shared" si="51"/>
        <v>66458</v>
      </c>
      <c r="J126" s="24">
        <f t="shared" si="51"/>
        <v>45612280.579999998</v>
      </c>
      <c r="K126" s="25">
        <f t="shared" si="51"/>
        <v>12642</v>
      </c>
      <c r="L126" s="24">
        <f t="shared" si="51"/>
        <v>7529687.4100000001</v>
      </c>
      <c r="M126" s="25">
        <f t="shared" si="51"/>
        <v>33336</v>
      </c>
      <c r="N126" s="24">
        <f t="shared" si="51"/>
        <v>36883319.299999997</v>
      </c>
      <c r="O126" s="25">
        <f t="shared" si="51"/>
        <v>983</v>
      </c>
      <c r="P126" s="24">
        <f t="shared" si="51"/>
        <v>11050826.59</v>
      </c>
      <c r="Q126" s="25">
        <f t="shared" si="51"/>
        <v>2474</v>
      </c>
      <c r="R126" s="24">
        <f t="shared" si="51"/>
        <v>46612224.789999999</v>
      </c>
      <c r="S126" s="25">
        <f t="shared" si="51"/>
        <v>0</v>
      </c>
      <c r="T126" s="24">
        <f t="shared" si="50"/>
        <v>0</v>
      </c>
      <c r="U126" s="25">
        <f t="shared" si="50"/>
        <v>0</v>
      </c>
      <c r="V126" s="24">
        <f t="shared" si="50"/>
        <v>0</v>
      </c>
      <c r="W126" s="25">
        <f t="shared" si="50"/>
        <v>9064</v>
      </c>
      <c r="X126" s="24">
        <f t="shared" si="50"/>
        <v>22945491.719999999</v>
      </c>
      <c r="Y126" s="24">
        <f t="shared" si="38"/>
        <v>45953720.950000003</v>
      </c>
      <c r="Z126" s="24">
        <f t="shared" si="39"/>
        <v>23376281.390000001</v>
      </c>
      <c r="AA126" s="25">
        <v>19937</v>
      </c>
      <c r="AB126" s="24">
        <v>11534026.880000001</v>
      </c>
      <c r="AC126" s="25">
        <v>3793</v>
      </c>
      <c r="AD126" s="24">
        <v>2258906.2200000002</v>
      </c>
      <c r="AE126" s="25">
        <v>10001</v>
      </c>
      <c r="AF126" s="24">
        <v>9583348.2899999991</v>
      </c>
      <c r="AG126" s="25">
        <v>295</v>
      </c>
      <c r="AH126" s="24">
        <v>3315247.98</v>
      </c>
      <c r="AI126" s="25">
        <v>742</v>
      </c>
      <c r="AJ126" s="26">
        <v>13513687.039999999</v>
      </c>
      <c r="AK126" s="25">
        <v>0</v>
      </c>
      <c r="AL126" s="24">
        <v>0</v>
      </c>
      <c r="AM126" s="25">
        <v>0</v>
      </c>
      <c r="AN126" s="26">
        <v>0</v>
      </c>
      <c r="AO126" s="25">
        <v>2266</v>
      </c>
      <c r="AP126" s="24">
        <v>5748504.54</v>
      </c>
      <c r="AQ126" s="24">
        <f t="shared" si="40"/>
        <v>39051757.18</v>
      </c>
      <c r="AR126" s="24">
        <f t="shared" si="41"/>
        <v>21636362.25</v>
      </c>
      <c r="AS126" s="25">
        <v>13292</v>
      </c>
      <c r="AT126" s="24">
        <v>11272113.41</v>
      </c>
      <c r="AU126" s="25">
        <v>2528</v>
      </c>
      <c r="AV126" s="24">
        <v>1505937.48</v>
      </c>
      <c r="AW126" s="25">
        <v>6667</v>
      </c>
      <c r="AX126" s="24">
        <v>8858311.3599999994</v>
      </c>
      <c r="AY126" s="25">
        <v>197</v>
      </c>
      <c r="AZ126" s="24">
        <v>2210165.3199999998</v>
      </c>
      <c r="BA126" s="25">
        <v>495</v>
      </c>
      <c r="BB126" s="26">
        <v>9456725.0700000003</v>
      </c>
      <c r="BC126" s="25">
        <v>0</v>
      </c>
      <c r="BD126" s="24">
        <v>0</v>
      </c>
      <c r="BE126" s="25">
        <v>0</v>
      </c>
      <c r="BF126" s="26">
        <v>0</v>
      </c>
      <c r="BG126" s="25">
        <v>2266</v>
      </c>
      <c r="BH126" s="24">
        <v>5748504.54</v>
      </c>
      <c r="BI126" s="24">
        <f t="shared" si="42"/>
        <v>39051757.18</v>
      </c>
      <c r="BJ126" s="24">
        <f t="shared" si="43"/>
        <v>21636362.25</v>
      </c>
      <c r="BK126" s="25">
        <v>13292</v>
      </c>
      <c r="BL126" s="24">
        <v>11272113.41</v>
      </c>
      <c r="BM126" s="25">
        <v>2528</v>
      </c>
      <c r="BN126" s="24">
        <v>1505937.48</v>
      </c>
      <c r="BO126" s="25">
        <v>6667</v>
      </c>
      <c r="BP126" s="24">
        <v>8858311.3599999994</v>
      </c>
      <c r="BQ126" s="25">
        <v>197</v>
      </c>
      <c r="BR126" s="24">
        <v>2210165.3199999998</v>
      </c>
      <c r="BS126" s="25">
        <v>495</v>
      </c>
      <c r="BT126" s="26">
        <v>9456725.0700000003</v>
      </c>
      <c r="BU126" s="25">
        <v>0</v>
      </c>
      <c r="BV126" s="24">
        <v>0</v>
      </c>
      <c r="BW126" s="25">
        <v>0</v>
      </c>
      <c r="BX126" s="26">
        <v>0</v>
      </c>
      <c r="BY126" s="25">
        <v>2266</v>
      </c>
      <c r="BZ126" s="24">
        <v>5748504.54</v>
      </c>
      <c r="CA126" s="24">
        <f t="shared" si="44"/>
        <v>46576595.079999998</v>
      </c>
      <c r="CB126" s="24">
        <f t="shared" si="45"/>
        <v>23376281.399999999</v>
      </c>
      <c r="CC126" s="25">
        <v>19937</v>
      </c>
      <c r="CD126" s="24">
        <v>11534026.880000001</v>
      </c>
      <c r="CE126" s="25">
        <v>3793</v>
      </c>
      <c r="CF126" s="24">
        <v>2258906.23</v>
      </c>
      <c r="CG126" s="25">
        <v>10001</v>
      </c>
      <c r="CH126" s="24">
        <v>9583348.2899999991</v>
      </c>
      <c r="CI126" s="25">
        <v>294</v>
      </c>
      <c r="CJ126" s="24">
        <v>3315247.97</v>
      </c>
      <c r="CK126" s="25">
        <v>742</v>
      </c>
      <c r="CL126" s="26">
        <v>14185087.609999999</v>
      </c>
      <c r="CM126" s="25">
        <v>0</v>
      </c>
      <c r="CN126" s="24">
        <v>0</v>
      </c>
      <c r="CO126" s="25">
        <v>0</v>
      </c>
      <c r="CP126" s="26">
        <v>0</v>
      </c>
      <c r="CQ126" s="25">
        <v>2266</v>
      </c>
      <c r="CR126" s="24">
        <v>5699978.0999999996</v>
      </c>
    </row>
    <row r="127" spans="1:96" x14ac:dyDescent="0.25">
      <c r="A127" s="6"/>
      <c r="B127" s="13" t="s">
        <v>73</v>
      </c>
      <c r="C127" s="28">
        <v>330079</v>
      </c>
      <c r="D127" s="29" t="s">
        <v>139</v>
      </c>
      <c r="E127" s="29" t="s">
        <v>123</v>
      </c>
      <c r="F127" s="31" t="s">
        <v>140</v>
      </c>
      <c r="G127" s="24">
        <f t="shared" si="36"/>
        <v>0</v>
      </c>
      <c r="H127" s="24">
        <f t="shared" si="37"/>
        <v>0</v>
      </c>
      <c r="I127" s="25">
        <f t="shared" si="51"/>
        <v>0</v>
      </c>
      <c r="J127" s="24">
        <f t="shared" si="51"/>
        <v>0</v>
      </c>
      <c r="K127" s="25">
        <f t="shared" si="51"/>
        <v>0</v>
      </c>
      <c r="L127" s="24">
        <f t="shared" si="51"/>
        <v>0</v>
      </c>
      <c r="M127" s="25">
        <f t="shared" si="51"/>
        <v>0</v>
      </c>
      <c r="N127" s="24">
        <f t="shared" si="51"/>
        <v>0</v>
      </c>
      <c r="O127" s="25">
        <f t="shared" si="51"/>
        <v>0</v>
      </c>
      <c r="P127" s="24">
        <f t="shared" si="51"/>
        <v>0</v>
      </c>
      <c r="Q127" s="25">
        <f t="shared" si="51"/>
        <v>0</v>
      </c>
      <c r="R127" s="24">
        <f t="shared" si="51"/>
        <v>0</v>
      </c>
      <c r="S127" s="25">
        <f t="shared" si="51"/>
        <v>0</v>
      </c>
      <c r="T127" s="24">
        <f t="shared" si="50"/>
        <v>0</v>
      </c>
      <c r="U127" s="25">
        <f t="shared" si="50"/>
        <v>0</v>
      </c>
      <c r="V127" s="24">
        <f t="shared" si="50"/>
        <v>0</v>
      </c>
      <c r="W127" s="25">
        <f t="shared" si="50"/>
        <v>0</v>
      </c>
      <c r="X127" s="24">
        <f t="shared" si="50"/>
        <v>0</v>
      </c>
      <c r="Y127" s="24">
        <f t="shared" si="38"/>
        <v>0</v>
      </c>
      <c r="Z127" s="24">
        <f t="shared" si="39"/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0</v>
      </c>
      <c r="AI127" s="25">
        <v>0</v>
      </c>
      <c r="AJ127" s="26">
        <v>0</v>
      </c>
      <c r="AK127" s="25">
        <v>0</v>
      </c>
      <c r="AL127" s="24">
        <v>0</v>
      </c>
      <c r="AM127" s="25">
        <v>0</v>
      </c>
      <c r="AN127" s="26">
        <v>0</v>
      </c>
      <c r="AO127" s="25">
        <v>0</v>
      </c>
      <c r="AP127" s="24">
        <v>0</v>
      </c>
      <c r="AQ127" s="24">
        <f t="shared" si="40"/>
        <v>0</v>
      </c>
      <c r="AR127" s="24">
        <f t="shared" si="41"/>
        <v>0</v>
      </c>
      <c r="AS127" s="25">
        <v>0</v>
      </c>
      <c r="AT127" s="24">
        <v>0</v>
      </c>
      <c r="AU127" s="25">
        <v>0</v>
      </c>
      <c r="AV127" s="24">
        <v>0</v>
      </c>
      <c r="AW127" s="25">
        <v>0</v>
      </c>
      <c r="AX127" s="24">
        <v>0</v>
      </c>
      <c r="AY127" s="25">
        <v>0</v>
      </c>
      <c r="AZ127" s="24">
        <v>0</v>
      </c>
      <c r="BA127" s="25">
        <v>0</v>
      </c>
      <c r="BB127" s="26">
        <v>0</v>
      </c>
      <c r="BC127" s="25">
        <v>0</v>
      </c>
      <c r="BD127" s="24">
        <v>0</v>
      </c>
      <c r="BE127" s="25">
        <v>0</v>
      </c>
      <c r="BF127" s="26">
        <v>0</v>
      </c>
      <c r="BG127" s="25">
        <v>0</v>
      </c>
      <c r="BH127" s="24">
        <v>0</v>
      </c>
      <c r="BI127" s="24">
        <f t="shared" si="42"/>
        <v>0</v>
      </c>
      <c r="BJ127" s="24">
        <f t="shared" si="43"/>
        <v>0</v>
      </c>
      <c r="BK127" s="25">
        <v>0</v>
      </c>
      <c r="BL127" s="24">
        <v>0</v>
      </c>
      <c r="BM127" s="25">
        <v>0</v>
      </c>
      <c r="BN127" s="24">
        <v>0</v>
      </c>
      <c r="BO127" s="25">
        <v>0</v>
      </c>
      <c r="BP127" s="24">
        <v>0</v>
      </c>
      <c r="BQ127" s="25">
        <v>0</v>
      </c>
      <c r="BR127" s="24">
        <v>0</v>
      </c>
      <c r="BS127" s="25">
        <v>0</v>
      </c>
      <c r="BT127" s="26">
        <v>0</v>
      </c>
      <c r="BU127" s="25">
        <v>0</v>
      </c>
      <c r="BV127" s="24">
        <v>0</v>
      </c>
      <c r="BW127" s="25">
        <v>0</v>
      </c>
      <c r="BX127" s="26">
        <v>0</v>
      </c>
      <c r="BY127" s="25">
        <v>0</v>
      </c>
      <c r="BZ127" s="24">
        <v>0</v>
      </c>
      <c r="CA127" s="24">
        <f t="shared" si="44"/>
        <v>0</v>
      </c>
      <c r="CB127" s="24">
        <f t="shared" si="45"/>
        <v>0</v>
      </c>
      <c r="CC127" s="25">
        <v>0</v>
      </c>
      <c r="CD127" s="24">
        <v>0</v>
      </c>
      <c r="CE127" s="25">
        <v>0</v>
      </c>
      <c r="CF127" s="24">
        <v>0</v>
      </c>
      <c r="CG127" s="25">
        <v>0</v>
      </c>
      <c r="CH127" s="24">
        <v>0</v>
      </c>
      <c r="CI127" s="25">
        <v>0</v>
      </c>
      <c r="CJ127" s="24">
        <v>0</v>
      </c>
      <c r="CK127" s="25">
        <v>0</v>
      </c>
      <c r="CL127" s="26">
        <v>0</v>
      </c>
      <c r="CM127" s="25">
        <v>0</v>
      </c>
      <c r="CN127" s="24">
        <v>0</v>
      </c>
      <c r="CO127" s="25">
        <v>0</v>
      </c>
      <c r="CP127" s="26">
        <v>0</v>
      </c>
      <c r="CQ127" s="25">
        <v>0</v>
      </c>
      <c r="CR127" s="24">
        <v>0</v>
      </c>
    </row>
    <row r="128" spans="1:96" x14ac:dyDescent="0.25">
      <c r="A128" s="6" t="s">
        <v>285</v>
      </c>
      <c r="B128" s="8" t="s">
        <v>74</v>
      </c>
      <c r="C128" s="28"/>
      <c r="D128" s="29"/>
      <c r="E128" s="30" t="s">
        <v>123</v>
      </c>
      <c r="F128" s="31"/>
      <c r="G128" s="24">
        <f t="shared" si="36"/>
        <v>140298503.24000001</v>
      </c>
      <c r="H128" s="24">
        <f t="shared" si="37"/>
        <v>72648354.180000007</v>
      </c>
      <c r="I128" s="25">
        <f t="shared" si="51"/>
        <v>37194</v>
      </c>
      <c r="J128" s="24">
        <f t="shared" si="51"/>
        <v>33278794.41</v>
      </c>
      <c r="K128" s="25">
        <f t="shared" si="51"/>
        <v>17067</v>
      </c>
      <c r="L128" s="24">
        <f t="shared" si="51"/>
        <v>10555896.050000001</v>
      </c>
      <c r="M128" s="25">
        <f t="shared" si="51"/>
        <v>46465</v>
      </c>
      <c r="N128" s="24">
        <f t="shared" si="51"/>
        <v>28813663.719999999</v>
      </c>
      <c r="O128" s="25">
        <f t="shared" si="51"/>
        <v>1236</v>
      </c>
      <c r="P128" s="24">
        <f t="shared" si="51"/>
        <v>11820634.560000001</v>
      </c>
      <c r="Q128" s="25">
        <f t="shared" si="51"/>
        <v>1942</v>
      </c>
      <c r="R128" s="24">
        <f t="shared" si="51"/>
        <v>42060293.780000001</v>
      </c>
      <c r="S128" s="25">
        <f t="shared" si="51"/>
        <v>0</v>
      </c>
      <c r="T128" s="24">
        <f t="shared" si="50"/>
        <v>0</v>
      </c>
      <c r="U128" s="25">
        <f t="shared" si="50"/>
        <v>0</v>
      </c>
      <c r="V128" s="24">
        <f t="shared" si="50"/>
        <v>0</v>
      </c>
      <c r="W128" s="25">
        <f t="shared" si="50"/>
        <v>8535</v>
      </c>
      <c r="X128" s="24">
        <f t="shared" si="50"/>
        <v>13769220.720000001</v>
      </c>
      <c r="Y128" s="24">
        <f t="shared" si="38"/>
        <v>51715075.770000003</v>
      </c>
      <c r="Z128" s="24">
        <f t="shared" si="39"/>
        <v>19490403.960000001</v>
      </c>
      <c r="AA128" s="25">
        <v>11158</v>
      </c>
      <c r="AB128" s="24">
        <v>8430153.2599999998</v>
      </c>
      <c r="AC128" s="25">
        <v>5120</v>
      </c>
      <c r="AD128" s="24">
        <v>3166768.82</v>
      </c>
      <c r="AE128" s="25">
        <v>13940</v>
      </c>
      <c r="AF128" s="24">
        <v>7893481.8799999999</v>
      </c>
      <c r="AG128" s="25">
        <v>371</v>
      </c>
      <c r="AH128" s="24">
        <v>3546190.37</v>
      </c>
      <c r="AI128" s="25">
        <v>1166</v>
      </c>
      <c r="AJ128" s="26">
        <v>25236176.260000002</v>
      </c>
      <c r="AK128" s="25">
        <v>0</v>
      </c>
      <c r="AL128" s="24">
        <v>0</v>
      </c>
      <c r="AM128" s="25">
        <v>0</v>
      </c>
      <c r="AN128" s="26">
        <v>0</v>
      </c>
      <c r="AO128" s="25">
        <v>2134</v>
      </c>
      <c r="AP128" s="24">
        <v>3442305.18</v>
      </c>
      <c r="AQ128" s="24">
        <f t="shared" si="40"/>
        <v>31052263.98</v>
      </c>
      <c r="AR128" s="24">
        <f t="shared" si="41"/>
        <v>16833773.129999999</v>
      </c>
      <c r="AS128" s="25">
        <v>7439</v>
      </c>
      <c r="AT128" s="24">
        <v>8209243.9400000004</v>
      </c>
      <c r="AU128" s="25">
        <v>3413</v>
      </c>
      <c r="AV128" s="24">
        <v>2111179.21</v>
      </c>
      <c r="AW128" s="25">
        <v>9293</v>
      </c>
      <c r="AX128" s="24">
        <v>6513349.9800000004</v>
      </c>
      <c r="AY128" s="25">
        <v>247</v>
      </c>
      <c r="AZ128" s="24">
        <v>2364126.91</v>
      </c>
      <c r="BA128" s="25">
        <v>388</v>
      </c>
      <c r="BB128" s="26">
        <v>8412058.7599999998</v>
      </c>
      <c r="BC128" s="25">
        <v>0</v>
      </c>
      <c r="BD128" s="24">
        <v>0</v>
      </c>
      <c r="BE128" s="25">
        <v>0</v>
      </c>
      <c r="BF128" s="26">
        <v>0</v>
      </c>
      <c r="BG128" s="25">
        <v>2134</v>
      </c>
      <c r="BH128" s="24">
        <v>3442305.18</v>
      </c>
      <c r="BI128" s="24">
        <f t="shared" si="42"/>
        <v>31052263.98</v>
      </c>
      <c r="BJ128" s="24">
        <f t="shared" si="43"/>
        <v>16833773.129999999</v>
      </c>
      <c r="BK128" s="25">
        <v>7439</v>
      </c>
      <c r="BL128" s="24">
        <v>8209243.9400000004</v>
      </c>
      <c r="BM128" s="25">
        <v>3413</v>
      </c>
      <c r="BN128" s="24">
        <v>2111179.21</v>
      </c>
      <c r="BO128" s="25">
        <v>9293</v>
      </c>
      <c r="BP128" s="24">
        <v>6513349.9800000004</v>
      </c>
      <c r="BQ128" s="25">
        <v>247</v>
      </c>
      <c r="BR128" s="24">
        <v>2364126.91</v>
      </c>
      <c r="BS128" s="25">
        <v>388</v>
      </c>
      <c r="BT128" s="26">
        <v>8412058.7599999998</v>
      </c>
      <c r="BU128" s="25">
        <v>0</v>
      </c>
      <c r="BV128" s="24">
        <v>0</v>
      </c>
      <c r="BW128" s="25">
        <v>0</v>
      </c>
      <c r="BX128" s="26">
        <v>0</v>
      </c>
      <c r="BY128" s="25">
        <v>2134</v>
      </c>
      <c r="BZ128" s="24">
        <v>3442305.18</v>
      </c>
      <c r="CA128" s="24">
        <f t="shared" si="44"/>
        <v>26478899.510000002</v>
      </c>
      <c r="CB128" s="24">
        <f t="shared" si="45"/>
        <v>19490403.960000001</v>
      </c>
      <c r="CC128" s="25">
        <v>11158</v>
      </c>
      <c r="CD128" s="24">
        <v>8430153.2699999996</v>
      </c>
      <c r="CE128" s="25">
        <v>5121</v>
      </c>
      <c r="CF128" s="24">
        <v>3166768.81</v>
      </c>
      <c r="CG128" s="25">
        <v>13939</v>
      </c>
      <c r="CH128" s="24">
        <v>7893481.8799999999</v>
      </c>
      <c r="CI128" s="25">
        <v>371</v>
      </c>
      <c r="CJ128" s="24">
        <v>3546190.37</v>
      </c>
      <c r="CK128" s="25"/>
      <c r="CL128" s="26"/>
      <c r="CM128" s="25">
        <v>0</v>
      </c>
      <c r="CN128" s="24">
        <v>0</v>
      </c>
      <c r="CO128" s="25">
        <v>0</v>
      </c>
      <c r="CP128" s="26">
        <v>0</v>
      </c>
      <c r="CQ128" s="25">
        <v>2133</v>
      </c>
      <c r="CR128" s="24">
        <v>3442305.18</v>
      </c>
    </row>
    <row r="129" spans="1:96" x14ac:dyDescent="0.25">
      <c r="A129" s="6"/>
      <c r="B129" s="13" t="s">
        <v>75</v>
      </c>
      <c r="C129" s="28">
        <v>330091</v>
      </c>
      <c r="D129" s="29" t="s">
        <v>124</v>
      </c>
      <c r="E129" s="29" t="s">
        <v>123</v>
      </c>
      <c r="F129" s="31" t="s">
        <v>125</v>
      </c>
      <c r="G129" s="24">
        <f t="shared" si="36"/>
        <v>0</v>
      </c>
      <c r="H129" s="24">
        <f t="shared" si="37"/>
        <v>0</v>
      </c>
      <c r="I129" s="25">
        <f t="shared" si="51"/>
        <v>0</v>
      </c>
      <c r="J129" s="24">
        <f t="shared" si="51"/>
        <v>0</v>
      </c>
      <c r="K129" s="25">
        <f t="shared" si="51"/>
        <v>0</v>
      </c>
      <c r="L129" s="24">
        <f t="shared" si="51"/>
        <v>0</v>
      </c>
      <c r="M129" s="25">
        <f t="shared" si="51"/>
        <v>0</v>
      </c>
      <c r="N129" s="24">
        <f t="shared" si="51"/>
        <v>0</v>
      </c>
      <c r="O129" s="25">
        <f t="shared" si="51"/>
        <v>0</v>
      </c>
      <c r="P129" s="24">
        <f t="shared" si="51"/>
        <v>0</v>
      </c>
      <c r="Q129" s="25">
        <f t="shared" si="51"/>
        <v>0</v>
      </c>
      <c r="R129" s="24">
        <f t="shared" si="51"/>
        <v>0</v>
      </c>
      <c r="S129" s="25">
        <f t="shared" si="51"/>
        <v>0</v>
      </c>
      <c r="T129" s="24">
        <f t="shared" si="50"/>
        <v>0</v>
      </c>
      <c r="U129" s="25">
        <f t="shared" si="50"/>
        <v>0</v>
      </c>
      <c r="V129" s="24">
        <f t="shared" si="50"/>
        <v>0</v>
      </c>
      <c r="W129" s="25">
        <f t="shared" si="50"/>
        <v>0</v>
      </c>
      <c r="X129" s="24">
        <f t="shared" si="50"/>
        <v>0</v>
      </c>
      <c r="Y129" s="24">
        <f t="shared" si="38"/>
        <v>0</v>
      </c>
      <c r="Z129" s="24">
        <f t="shared" si="39"/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6">
        <v>0</v>
      </c>
      <c r="AK129" s="25">
        <v>0</v>
      </c>
      <c r="AL129" s="24">
        <v>0</v>
      </c>
      <c r="AM129" s="25">
        <v>0</v>
      </c>
      <c r="AN129" s="26">
        <v>0</v>
      </c>
      <c r="AO129" s="25">
        <v>0</v>
      </c>
      <c r="AP129" s="24">
        <v>0</v>
      </c>
      <c r="AQ129" s="24">
        <f t="shared" si="40"/>
        <v>0</v>
      </c>
      <c r="AR129" s="24">
        <f t="shared" si="41"/>
        <v>0</v>
      </c>
      <c r="AS129" s="25">
        <v>0</v>
      </c>
      <c r="AT129" s="24">
        <v>0</v>
      </c>
      <c r="AU129" s="25">
        <v>0</v>
      </c>
      <c r="AV129" s="24">
        <v>0</v>
      </c>
      <c r="AW129" s="25">
        <v>0</v>
      </c>
      <c r="AX129" s="24">
        <v>0</v>
      </c>
      <c r="AY129" s="25">
        <v>0</v>
      </c>
      <c r="AZ129" s="24">
        <v>0</v>
      </c>
      <c r="BA129" s="25">
        <v>0</v>
      </c>
      <c r="BB129" s="26">
        <v>0</v>
      </c>
      <c r="BC129" s="25">
        <v>0</v>
      </c>
      <c r="BD129" s="24">
        <v>0</v>
      </c>
      <c r="BE129" s="25">
        <v>0</v>
      </c>
      <c r="BF129" s="26">
        <v>0</v>
      </c>
      <c r="BG129" s="25">
        <v>0</v>
      </c>
      <c r="BH129" s="24">
        <v>0</v>
      </c>
      <c r="BI129" s="24">
        <f t="shared" si="42"/>
        <v>0</v>
      </c>
      <c r="BJ129" s="24">
        <f t="shared" si="43"/>
        <v>0</v>
      </c>
      <c r="BK129" s="25">
        <v>0</v>
      </c>
      <c r="BL129" s="24">
        <v>0</v>
      </c>
      <c r="BM129" s="25">
        <v>0</v>
      </c>
      <c r="BN129" s="24">
        <v>0</v>
      </c>
      <c r="BO129" s="25">
        <v>0</v>
      </c>
      <c r="BP129" s="24">
        <v>0</v>
      </c>
      <c r="BQ129" s="25">
        <v>0</v>
      </c>
      <c r="BR129" s="24">
        <v>0</v>
      </c>
      <c r="BS129" s="25">
        <v>0</v>
      </c>
      <c r="BT129" s="26">
        <v>0</v>
      </c>
      <c r="BU129" s="25">
        <v>0</v>
      </c>
      <c r="BV129" s="24">
        <v>0</v>
      </c>
      <c r="BW129" s="25">
        <v>0</v>
      </c>
      <c r="BX129" s="26">
        <v>0</v>
      </c>
      <c r="BY129" s="25">
        <v>0</v>
      </c>
      <c r="BZ129" s="24">
        <v>0</v>
      </c>
      <c r="CA129" s="24">
        <f t="shared" si="44"/>
        <v>0</v>
      </c>
      <c r="CB129" s="24">
        <f t="shared" si="45"/>
        <v>0</v>
      </c>
      <c r="CC129" s="25">
        <v>0</v>
      </c>
      <c r="CD129" s="24">
        <v>0</v>
      </c>
      <c r="CE129" s="25">
        <v>0</v>
      </c>
      <c r="CF129" s="24">
        <v>0</v>
      </c>
      <c r="CG129" s="25">
        <v>0</v>
      </c>
      <c r="CH129" s="24">
        <v>0</v>
      </c>
      <c r="CI129" s="25">
        <v>0</v>
      </c>
      <c r="CJ129" s="24">
        <v>0</v>
      </c>
      <c r="CK129" s="25">
        <v>0</v>
      </c>
      <c r="CL129" s="24">
        <v>0</v>
      </c>
      <c r="CM129" s="25">
        <v>0</v>
      </c>
      <c r="CN129" s="24">
        <v>0</v>
      </c>
      <c r="CO129" s="25">
        <v>0</v>
      </c>
      <c r="CP129" s="26">
        <v>0</v>
      </c>
      <c r="CQ129" s="25">
        <v>0</v>
      </c>
      <c r="CR129" s="24">
        <v>0</v>
      </c>
    </row>
    <row r="130" spans="1:96" x14ac:dyDescent="0.25">
      <c r="A130" s="15">
        <v>104</v>
      </c>
      <c r="B130" s="8" t="s">
        <v>76</v>
      </c>
      <c r="C130" s="28"/>
      <c r="D130" s="29"/>
      <c r="E130" s="30" t="s">
        <v>123</v>
      </c>
      <c r="F130" s="31"/>
      <c r="G130" s="24">
        <f t="shared" si="36"/>
        <v>163310162.88999999</v>
      </c>
      <c r="H130" s="24">
        <f t="shared" si="37"/>
        <v>107575579.97</v>
      </c>
      <c r="I130" s="25">
        <f t="shared" si="51"/>
        <v>61595</v>
      </c>
      <c r="J130" s="24">
        <f t="shared" si="51"/>
        <v>55421021.359999999</v>
      </c>
      <c r="K130" s="25">
        <f t="shared" si="51"/>
        <v>5354</v>
      </c>
      <c r="L130" s="24">
        <f t="shared" si="51"/>
        <v>3262006.43</v>
      </c>
      <c r="M130" s="25">
        <f t="shared" si="51"/>
        <v>33194</v>
      </c>
      <c r="N130" s="24">
        <f t="shared" si="51"/>
        <v>48892552.18</v>
      </c>
      <c r="O130" s="25">
        <f t="shared" si="51"/>
        <v>947</v>
      </c>
      <c r="P130" s="24">
        <f t="shared" si="51"/>
        <v>8656838.7200000007</v>
      </c>
      <c r="Q130" s="25">
        <f t="shared" si="51"/>
        <v>1647</v>
      </c>
      <c r="R130" s="24">
        <f t="shared" si="51"/>
        <v>32875555.800000001</v>
      </c>
      <c r="S130" s="25">
        <f t="shared" si="51"/>
        <v>0</v>
      </c>
      <c r="T130" s="24">
        <f t="shared" si="50"/>
        <v>0</v>
      </c>
      <c r="U130" s="25">
        <f t="shared" si="50"/>
        <v>0</v>
      </c>
      <c r="V130" s="24">
        <f t="shared" si="50"/>
        <v>0</v>
      </c>
      <c r="W130" s="25">
        <f t="shared" si="50"/>
        <v>5832</v>
      </c>
      <c r="X130" s="24">
        <f t="shared" si="50"/>
        <v>14202188.4</v>
      </c>
      <c r="Y130" s="24">
        <f t="shared" si="38"/>
        <v>46020346.729999997</v>
      </c>
      <c r="Z130" s="24">
        <f t="shared" si="39"/>
        <v>27958394.710000001</v>
      </c>
      <c r="AA130" s="25">
        <v>18479</v>
      </c>
      <c r="AB130" s="24">
        <v>14057766.369999999</v>
      </c>
      <c r="AC130" s="25">
        <v>1606</v>
      </c>
      <c r="AD130" s="24">
        <v>978601.93</v>
      </c>
      <c r="AE130" s="25">
        <v>9958</v>
      </c>
      <c r="AF130" s="24">
        <v>12922026.41</v>
      </c>
      <c r="AG130" s="25">
        <v>284</v>
      </c>
      <c r="AH130" s="24">
        <v>2597051.62</v>
      </c>
      <c r="AI130" s="25">
        <v>597</v>
      </c>
      <c r="AJ130" s="26">
        <v>11914353.300000001</v>
      </c>
      <c r="AK130" s="25">
        <v>0</v>
      </c>
      <c r="AL130" s="24">
        <v>0</v>
      </c>
      <c r="AM130" s="25">
        <v>0</v>
      </c>
      <c r="AN130" s="26">
        <v>0</v>
      </c>
      <c r="AO130" s="25">
        <v>1458</v>
      </c>
      <c r="AP130" s="24">
        <v>3550547.1</v>
      </c>
      <c r="AQ130" s="24">
        <f t="shared" si="40"/>
        <v>37787248.329999998</v>
      </c>
      <c r="AR130" s="24">
        <f t="shared" si="41"/>
        <v>25829395.280000001</v>
      </c>
      <c r="AS130" s="25">
        <v>12319</v>
      </c>
      <c r="AT130" s="24">
        <v>13652744.310000001</v>
      </c>
      <c r="AU130" s="25">
        <v>1071</v>
      </c>
      <c r="AV130" s="24">
        <v>652401.29</v>
      </c>
      <c r="AW130" s="25">
        <v>6639</v>
      </c>
      <c r="AX130" s="24">
        <v>11524249.68</v>
      </c>
      <c r="AY130" s="25">
        <v>189</v>
      </c>
      <c r="AZ130" s="24">
        <v>1731367.74</v>
      </c>
      <c r="BA130" s="25">
        <v>334</v>
      </c>
      <c r="BB130" s="26">
        <v>6675938.21</v>
      </c>
      <c r="BC130" s="25">
        <v>0</v>
      </c>
      <c r="BD130" s="24">
        <v>0</v>
      </c>
      <c r="BE130" s="25">
        <v>0</v>
      </c>
      <c r="BF130" s="26">
        <v>0</v>
      </c>
      <c r="BG130" s="25">
        <v>1458</v>
      </c>
      <c r="BH130" s="24">
        <v>3550547.1</v>
      </c>
      <c r="BI130" s="24">
        <f t="shared" si="42"/>
        <v>37787248.329999998</v>
      </c>
      <c r="BJ130" s="24">
        <f t="shared" si="43"/>
        <v>25829395.280000001</v>
      </c>
      <c r="BK130" s="25">
        <v>12319</v>
      </c>
      <c r="BL130" s="24">
        <v>13652744.310000001</v>
      </c>
      <c r="BM130" s="25">
        <v>1071</v>
      </c>
      <c r="BN130" s="24">
        <v>652401.29</v>
      </c>
      <c r="BO130" s="25">
        <v>6639</v>
      </c>
      <c r="BP130" s="24">
        <v>11524249.68</v>
      </c>
      <c r="BQ130" s="25">
        <v>189</v>
      </c>
      <c r="BR130" s="24">
        <v>1731367.74</v>
      </c>
      <c r="BS130" s="25">
        <v>334</v>
      </c>
      <c r="BT130" s="26">
        <v>6675938.21</v>
      </c>
      <c r="BU130" s="25">
        <v>0</v>
      </c>
      <c r="BV130" s="24">
        <v>0</v>
      </c>
      <c r="BW130" s="25">
        <v>0</v>
      </c>
      <c r="BX130" s="26">
        <v>0</v>
      </c>
      <c r="BY130" s="25">
        <v>1458</v>
      </c>
      <c r="BZ130" s="24">
        <v>3550547.1</v>
      </c>
      <c r="CA130" s="24">
        <f t="shared" si="44"/>
        <v>41715319.5</v>
      </c>
      <c r="CB130" s="24">
        <f t="shared" si="45"/>
        <v>27958394.699999999</v>
      </c>
      <c r="CC130" s="25">
        <v>18478</v>
      </c>
      <c r="CD130" s="24">
        <v>14057766.369999999</v>
      </c>
      <c r="CE130" s="25">
        <v>1606</v>
      </c>
      <c r="CF130" s="24">
        <v>978601.92</v>
      </c>
      <c r="CG130" s="25">
        <v>9958</v>
      </c>
      <c r="CH130" s="24">
        <v>12922026.41</v>
      </c>
      <c r="CI130" s="25">
        <v>285</v>
      </c>
      <c r="CJ130" s="24">
        <v>2597051.62</v>
      </c>
      <c r="CK130" s="25">
        <v>382</v>
      </c>
      <c r="CL130" s="26">
        <v>7609326.0800000001</v>
      </c>
      <c r="CM130" s="25">
        <v>0</v>
      </c>
      <c r="CN130" s="24">
        <v>0</v>
      </c>
      <c r="CO130" s="25">
        <v>0</v>
      </c>
      <c r="CP130" s="26">
        <v>0</v>
      </c>
      <c r="CQ130" s="25">
        <v>1458</v>
      </c>
      <c r="CR130" s="24">
        <v>3550547.1</v>
      </c>
    </row>
    <row r="131" spans="1:96" x14ac:dyDescent="0.25">
      <c r="A131" s="6"/>
      <c r="B131" s="13" t="s">
        <v>77</v>
      </c>
      <c r="C131" s="28">
        <v>330093</v>
      </c>
      <c r="D131" s="29" t="s">
        <v>142</v>
      </c>
      <c r="E131" s="29" t="s">
        <v>123</v>
      </c>
      <c r="F131" s="31" t="s">
        <v>143</v>
      </c>
      <c r="G131" s="24">
        <f t="shared" si="36"/>
        <v>0</v>
      </c>
      <c r="H131" s="24">
        <f t="shared" si="37"/>
        <v>0</v>
      </c>
      <c r="I131" s="25">
        <f t="shared" si="51"/>
        <v>0</v>
      </c>
      <c r="J131" s="24">
        <f t="shared" si="51"/>
        <v>0</v>
      </c>
      <c r="K131" s="25">
        <f t="shared" si="51"/>
        <v>0</v>
      </c>
      <c r="L131" s="24">
        <f t="shared" si="51"/>
        <v>0</v>
      </c>
      <c r="M131" s="25">
        <f t="shared" si="51"/>
        <v>0</v>
      </c>
      <c r="N131" s="24">
        <f t="shared" si="51"/>
        <v>0</v>
      </c>
      <c r="O131" s="25">
        <f t="shared" si="51"/>
        <v>0</v>
      </c>
      <c r="P131" s="24">
        <f t="shared" si="51"/>
        <v>0</v>
      </c>
      <c r="Q131" s="25">
        <f t="shared" si="51"/>
        <v>0</v>
      </c>
      <c r="R131" s="24">
        <f t="shared" si="51"/>
        <v>0</v>
      </c>
      <c r="S131" s="25">
        <f t="shared" si="51"/>
        <v>0</v>
      </c>
      <c r="T131" s="24">
        <f t="shared" si="50"/>
        <v>0</v>
      </c>
      <c r="U131" s="25">
        <f t="shared" si="50"/>
        <v>0</v>
      </c>
      <c r="V131" s="24">
        <f t="shared" si="50"/>
        <v>0</v>
      </c>
      <c r="W131" s="25">
        <f t="shared" si="50"/>
        <v>0</v>
      </c>
      <c r="X131" s="24">
        <f t="shared" si="50"/>
        <v>0</v>
      </c>
      <c r="Y131" s="24">
        <f t="shared" si="38"/>
        <v>0</v>
      </c>
      <c r="Z131" s="24">
        <f t="shared" si="39"/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0</v>
      </c>
      <c r="AI131" s="25">
        <v>0</v>
      </c>
      <c r="AJ131" s="26">
        <v>0</v>
      </c>
      <c r="AK131" s="25">
        <v>0</v>
      </c>
      <c r="AL131" s="24">
        <v>0</v>
      </c>
      <c r="AM131" s="25">
        <v>0</v>
      </c>
      <c r="AN131" s="26">
        <v>0</v>
      </c>
      <c r="AO131" s="25">
        <v>0</v>
      </c>
      <c r="AP131" s="24">
        <v>0</v>
      </c>
      <c r="AQ131" s="24">
        <f t="shared" si="40"/>
        <v>0</v>
      </c>
      <c r="AR131" s="24">
        <f t="shared" si="41"/>
        <v>0</v>
      </c>
      <c r="AS131" s="25">
        <v>0</v>
      </c>
      <c r="AT131" s="24">
        <v>0</v>
      </c>
      <c r="AU131" s="25">
        <v>0</v>
      </c>
      <c r="AV131" s="24">
        <v>0</v>
      </c>
      <c r="AW131" s="25">
        <v>0</v>
      </c>
      <c r="AX131" s="24">
        <v>0</v>
      </c>
      <c r="AY131" s="25">
        <v>0</v>
      </c>
      <c r="AZ131" s="24">
        <v>0</v>
      </c>
      <c r="BA131" s="25">
        <v>0</v>
      </c>
      <c r="BB131" s="26">
        <v>0</v>
      </c>
      <c r="BC131" s="25">
        <v>0</v>
      </c>
      <c r="BD131" s="24">
        <v>0</v>
      </c>
      <c r="BE131" s="25">
        <v>0</v>
      </c>
      <c r="BF131" s="26">
        <v>0</v>
      </c>
      <c r="BG131" s="25">
        <v>0</v>
      </c>
      <c r="BH131" s="24">
        <v>0</v>
      </c>
      <c r="BI131" s="24">
        <f t="shared" si="42"/>
        <v>0</v>
      </c>
      <c r="BJ131" s="24">
        <f t="shared" si="43"/>
        <v>0</v>
      </c>
      <c r="BK131" s="25">
        <v>0</v>
      </c>
      <c r="BL131" s="24">
        <v>0</v>
      </c>
      <c r="BM131" s="25">
        <v>0</v>
      </c>
      <c r="BN131" s="24">
        <v>0</v>
      </c>
      <c r="BO131" s="25">
        <v>0</v>
      </c>
      <c r="BP131" s="24">
        <v>0</v>
      </c>
      <c r="BQ131" s="25">
        <v>0</v>
      </c>
      <c r="BR131" s="24">
        <v>0</v>
      </c>
      <c r="BS131" s="25">
        <v>0</v>
      </c>
      <c r="BT131" s="26">
        <v>0</v>
      </c>
      <c r="BU131" s="25">
        <v>0</v>
      </c>
      <c r="BV131" s="24">
        <v>0</v>
      </c>
      <c r="BW131" s="25">
        <v>0</v>
      </c>
      <c r="BX131" s="26">
        <v>0</v>
      </c>
      <c r="BY131" s="25">
        <v>0</v>
      </c>
      <c r="BZ131" s="24">
        <v>0</v>
      </c>
      <c r="CA131" s="24">
        <f t="shared" si="44"/>
        <v>0</v>
      </c>
      <c r="CB131" s="24">
        <f t="shared" si="45"/>
        <v>0</v>
      </c>
      <c r="CC131" s="25">
        <v>0</v>
      </c>
      <c r="CD131" s="24">
        <v>0</v>
      </c>
      <c r="CE131" s="25">
        <v>0</v>
      </c>
      <c r="CF131" s="24">
        <v>0</v>
      </c>
      <c r="CG131" s="25">
        <v>0</v>
      </c>
      <c r="CH131" s="24">
        <v>0</v>
      </c>
      <c r="CI131" s="25">
        <v>0</v>
      </c>
      <c r="CJ131" s="24">
        <v>0</v>
      </c>
      <c r="CK131" s="25">
        <v>0</v>
      </c>
      <c r="CL131" s="26">
        <v>0</v>
      </c>
      <c r="CM131" s="25">
        <v>0</v>
      </c>
      <c r="CN131" s="24">
        <v>0</v>
      </c>
      <c r="CO131" s="25">
        <v>0</v>
      </c>
      <c r="CP131" s="26">
        <v>0</v>
      </c>
      <c r="CQ131" s="25">
        <v>0</v>
      </c>
      <c r="CR131" s="24">
        <v>0</v>
      </c>
    </row>
    <row r="132" spans="1:96" x14ac:dyDescent="0.25">
      <c r="A132" s="15">
        <v>105</v>
      </c>
      <c r="B132" s="8" t="s">
        <v>78</v>
      </c>
      <c r="C132" s="28"/>
      <c r="D132" s="29"/>
      <c r="E132" s="30" t="s">
        <v>128</v>
      </c>
      <c r="F132" s="31"/>
      <c r="G132" s="24">
        <f t="shared" si="36"/>
        <v>184960356.81999999</v>
      </c>
      <c r="H132" s="24">
        <f t="shared" si="37"/>
        <v>89829824.879999995</v>
      </c>
      <c r="I132" s="25">
        <f t="shared" si="51"/>
        <v>79273</v>
      </c>
      <c r="J132" s="24">
        <f t="shared" si="51"/>
        <v>46359593.420000002</v>
      </c>
      <c r="K132" s="25">
        <f t="shared" si="51"/>
        <v>15999</v>
      </c>
      <c r="L132" s="24">
        <f t="shared" si="51"/>
        <v>9999193</v>
      </c>
      <c r="M132" s="25">
        <f t="shared" si="51"/>
        <v>41886</v>
      </c>
      <c r="N132" s="24">
        <f t="shared" si="51"/>
        <v>33471038.460000001</v>
      </c>
      <c r="O132" s="25">
        <f t="shared" si="51"/>
        <v>1299</v>
      </c>
      <c r="P132" s="24">
        <f t="shared" si="51"/>
        <v>13977762.58</v>
      </c>
      <c r="Q132" s="25">
        <f t="shared" si="51"/>
        <v>2960</v>
      </c>
      <c r="R132" s="24">
        <f t="shared" si="51"/>
        <v>63924423.719999999</v>
      </c>
      <c r="S132" s="25">
        <f t="shared" si="51"/>
        <v>0</v>
      </c>
      <c r="T132" s="24">
        <f t="shared" si="50"/>
        <v>0</v>
      </c>
      <c r="U132" s="25">
        <f t="shared" si="50"/>
        <v>0</v>
      </c>
      <c r="V132" s="24">
        <f t="shared" si="50"/>
        <v>0</v>
      </c>
      <c r="W132" s="25">
        <f t="shared" si="50"/>
        <v>8216</v>
      </c>
      <c r="X132" s="24">
        <f t="shared" si="50"/>
        <v>17228345.640000001</v>
      </c>
      <c r="Y132" s="24">
        <f t="shared" si="38"/>
        <v>51948553.640000001</v>
      </c>
      <c r="Z132" s="24">
        <f t="shared" si="39"/>
        <v>23946936.59</v>
      </c>
      <c r="AA132" s="25">
        <v>23782</v>
      </c>
      <c r="AB132" s="24">
        <v>11967805.029999999</v>
      </c>
      <c r="AC132" s="25">
        <v>4800</v>
      </c>
      <c r="AD132" s="24">
        <v>2999757.9</v>
      </c>
      <c r="AE132" s="25">
        <v>12566</v>
      </c>
      <c r="AF132" s="24">
        <v>8979373.6600000001</v>
      </c>
      <c r="AG132" s="25">
        <v>390</v>
      </c>
      <c r="AH132" s="24">
        <v>4193328.77</v>
      </c>
      <c r="AI132" s="25">
        <v>888</v>
      </c>
      <c r="AJ132" s="26">
        <v>19489070.260000002</v>
      </c>
      <c r="AK132" s="25">
        <v>0</v>
      </c>
      <c r="AL132" s="24">
        <v>0</v>
      </c>
      <c r="AM132" s="25">
        <v>0</v>
      </c>
      <c r="AN132" s="26">
        <v>0</v>
      </c>
      <c r="AO132" s="25">
        <v>2054</v>
      </c>
      <c r="AP132" s="24">
        <v>4319218.0199999996</v>
      </c>
      <c r="AQ132" s="24">
        <f t="shared" si="40"/>
        <v>40778561.659999996</v>
      </c>
      <c r="AR132" s="24">
        <f t="shared" si="41"/>
        <v>20967975.850000001</v>
      </c>
      <c r="AS132" s="25">
        <v>15855</v>
      </c>
      <c r="AT132" s="24">
        <v>11211991.68</v>
      </c>
      <c r="AU132" s="25">
        <v>3200</v>
      </c>
      <c r="AV132" s="24">
        <v>1999838.6</v>
      </c>
      <c r="AW132" s="25">
        <v>8377</v>
      </c>
      <c r="AX132" s="24">
        <v>7756145.5700000003</v>
      </c>
      <c r="AY132" s="25">
        <v>260</v>
      </c>
      <c r="AZ132" s="24">
        <v>2795552.52</v>
      </c>
      <c r="BA132" s="25">
        <v>592</v>
      </c>
      <c r="BB132" s="26">
        <v>12695815.27</v>
      </c>
      <c r="BC132" s="25">
        <v>0</v>
      </c>
      <c r="BD132" s="24">
        <v>0</v>
      </c>
      <c r="BE132" s="25">
        <v>0</v>
      </c>
      <c r="BF132" s="26">
        <v>0</v>
      </c>
      <c r="BG132" s="25">
        <v>2054</v>
      </c>
      <c r="BH132" s="24">
        <v>4319218.0199999996</v>
      </c>
      <c r="BI132" s="24">
        <f t="shared" si="42"/>
        <v>40778561.659999996</v>
      </c>
      <c r="BJ132" s="24">
        <f t="shared" si="43"/>
        <v>20967975.850000001</v>
      </c>
      <c r="BK132" s="25">
        <v>15855</v>
      </c>
      <c r="BL132" s="24">
        <v>11211991.68</v>
      </c>
      <c r="BM132" s="25">
        <v>3200</v>
      </c>
      <c r="BN132" s="24">
        <v>1999838.6</v>
      </c>
      <c r="BO132" s="25">
        <v>8377</v>
      </c>
      <c r="BP132" s="24">
        <v>7756145.5700000003</v>
      </c>
      <c r="BQ132" s="25">
        <v>260</v>
      </c>
      <c r="BR132" s="24">
        <v>2795552.52</v>
      </c>
      <c r="BS132" s="25">
        <v>592</v>
      </c>
      <c r="BT132" s="26">
        <v>12695815.27</v>
      </c>
      <c r="BU132" s="25">
        <v>0</v>
      </c>
      <c r="BV132" s="24">
        <v>0</v>
      </c>
      <c r="BW132" s="25">
        <v>0</v>
      </c>
      <c r="BX132" s="26">
        <v>0</v>
      </c>
      <c r="BY132" s="25">
        <v>2054</v>
      </c>
      <c r="BZ132" s="24">
        <v>4319218.0199999996</v>
      </c>
      <c r="CA132" s="24">
        <f t="shared" si="44"/>
        <v>51454679.859999999</v>
      </c>
      <c r="CB132" s="24">
        <f t="shared" si="45"/>
        <v>23946936.59</v>
      </c>
      <c r="CC132" s="25">
        <v>23781</v>
      </c>
      <c r="CD132" s="24">
        <v>11967805.029999999</v>
      </c>
      <c r="CE132" s="25">
        <v>4799</v>
      </c>
      <c r="CF132" s="24">
        <v>2999757.9</v>
      </c>
      <c r="CG132" s="25">
        <v>12566</v>
      </c>
      <c r="CH132" s="24">
        <v>8979373.6600000001</v>
      </c>
      <c r="CI132" s="25">
        <v>389</v>
      </c>
      <c r="CJ132" s="24">
        <v>4193328.77</v>
      </c>
      <c r="CK132" s="25">
        <v>888</v>
      </c>
      <c r="CL132" s="26">
        <v>19043722.920000002</v>
      </c>
      <c r="CM132" s="25">
        <v>0</v>
      </c>
      <c r="CN132" s="24">
        <v>0</v>
      </c>
      <c r="CO132" s="25">
        <v>0</v>
      </c>
      <c r="CP132" s="26">
        <v>0</v>
      </c>
      <c r="CQ132" s="25">
        <v>2054</v>
      </c>
      <c r="CR132" s="24">
        <v>4270691.58</v>
      </c>
    </row>
    <row r="133" spans="1:96" x14ac:dyDescent="0.25">
      <c r="A133" s="6"/>
      <c r="B133" s="13" t="s">
        <v>286</v>
      </c>
      <c r="C133" s="28">
        <v>330353</v>
      </c>
      <c r="D133" s="29" t="s">
        <v>137</v>
      </c>
      <c r="E133" s="29" t="s">
        <v>128</v>
      </c>
      <c r="F133" s="31" t="s">
        <v>138</v>
      </c>
      <c r="G133" s="24">
        <f t="shared" si="36"/>
        <v>0</v>
      </c>
      <c r="H133" s="24">
        <f t="shared" si="37"/>
        <v>0</v>
      </c>
      <c r="I133" s="25">
        <f t="shared" si="51"/>
        <v>0</v>
      </c>
      <c r="J133" s="24">
        <f t="shared" si="51"/>
        <v>0</v>
      </c>
      <c r="K133" s="25">
        <f t="shared" si="51"/>
        <v>0</v>
      </c>
      <c r="L133" s="24">
        <f t="shared" si="51"/>
        <v>0</v>
      </c>
      <c r="M133" s="25">
        <f t="shared" si="51"/>
        <v>0</v>
      </c>
      <c r="N133" s="24">
        <f t="shared" si="51"/>
        <v>0</v>
      </c>
      <c r="O133" s="25">
        <f t="shared" si="51"/>
        <v>0</v>
      </c>
      <c r="P133" s="24">
        <f t="shared" si="51"/>
        <v>0</v>
      </c>
      <c r="Q133" s="25">
        <f t="shared" si="51"/>
        <v>0</v>
      </c>
      <c r="R133" s="24">
        <f t="shared" si="51"/>
        <v>0</v>
      </c>
      <c r="S133" s="25">
        <f t="shared" si="51"/>
        <v>0</v>
      </c>
      <c r="T133" s="24">
        <f t="shared" si="50"/>
        <v>0</v>
      </c>
      <c r="U133" s="25">
        <f t="shared" si="50"/>
        <v>0</v>
      </c>
      <c r="V133" s="24">
        <f t="shared" si="50"/>
        <v>0</v>
      </c>
      <c r="W133" s="25">
        <f t="shared" si="50"/>
        <v>0</v>
      </c>
      <c r="X133" s="24">
        <f t="shared" si="50"/>
        <v>0</v>
      </c>
      <c r="Y133" s="24">
        <f t="shared" si="38"/>
        <v>0</v>
      </c>
      <c r="Z133" s="24">
        <f t="shared" si="39"/>
        <v>0</v>
      </c>
      <c r="AA133" s="25">
        <v>0</v>
      </c>
      <c r="AB133" s="24">
        <v>0</v>
      </c>
      <c r="AC133" s="25">
        <v>0</v>
      </c>
      <c r="AD133" s="24">
        <v>0</v>
      </c>
      <c r="AE133" s="25">
        <v>0</v>
      </c>
      <c r="AF133" s="24">
        <v>0</v>
      </c>
      <c r="AG133" s="25">
        <v>0</v>
      </c>
      <c r="AH133" s="24">
        <v>0</v>
      </c>
      <c r="AI133" s="25">
        <v>0</v>
      </c>
      <c r="AJ133" s="26">
        <v>0</v>
      </c>
      <c r="AK133" s="25">
        <v>0</v>
      </c>
      <c r="AL133" s="24">
        <v>0</v>
      </c>
      <c r="AM133" s="25">
        <v>0</v>
      </c>
      <c r="AN133" s="26">
        <v>0</v>
      </c>
      <c r="AO133" s="25">
        <v>0</v>
      </c>
      <c r="AP133" s="24">
        <v>0</v>
      </c>
      <c r="AQ133" s="24">
        <f t="shared" si="40"/>
        <v>0</v>
      </c>
      <c r="AR133" s="24">
        <f t="shared" si="41"/>
        <v>0</v>
      </c>
      <c r="AS133" s="25">
        <v>0</v>
      </c>
      <c r="AT133" s="24">
        <v>0</v>
      </c>
      <c r="AU133" s="25">
        <v>0</v>
      </c>
      <c r="AV133" s="24">
        <v>0</v>
      </c>
      <c r="AW133" s="25">
        <v>0</v>
      </c>
      <c r="AX133" s="24">
        <v>0</v>
      </c>
      <c r="AY133" s="25">
        <v>0</v>
      </c>
      <c r="AZ133" s="24">
        <v>0</v>
      </c>
      <c r="BA133" s="25">
        <v>0</v>
      </c>
      <c r="BB133" s="26">
        <v>0</v>
      </c>
      <c r="BC133" s="25">
        <v>0</v>
      </c>
      <c r="BD133" s="24">
        <v>0</v>
      </c>
      <c r="BE133" s="25">
        <v>0</v>
      </c>
      <c r="BF133" s="26">
        <v>0</v>
      </c>
      <c r="BG133" s="25">
        <v>0</v>
      </c>
      <c r="BH133" s="24">
        <v>0</v>
      </c>
      <c r="BI133" s="24">
        <f t="shared" si="42"/>
        <v>0</v>
      </c>
      <c r="BJ133" s="24">
        <f t="shared" si="43"/>
        <v>0</v>
      </c>
      <c r="BK133" s="25">
        <v>0</v>
      </c>
      <c r="BL133" s="24">
        <v>0</v>
      </c>
      <c r="BM133" s="25">
        <v>0</v>
      </c>
      <c r="BN133" s="24">
        <v>0</v>
      </c>
      <c r="BO133" s="25">
        <v>0</v>
      </c>
      <c r="BP133" s="24">
        <v>0</v>
      </c>
      <c r="BQ133" s="25">
        <v>0</v>
      </c>
      <c r="BR133" s="24">
        <v>0</v>
      </c>
      <c r="BS133" s="25">
        <v>0</v>
      </c>
      <c r="BT133" s="26">
        <v>0</v>
      </c>
      <c r="BU133" s="25">
        <v>0</v>
      </c>
      <c r="BV133" s="24">
        <v>0</v>
      </c>
      <c r="BW133" s="25">
        <v>0</v>
      </c>
      <c r="BX133" s="26">
        <v>0</v>
      </c>
      <c r="BY133" s="25">
        <v>0</v>
      </c>
      <c r="BZ133" s="24">
        <v>0</v>
      </c>
      <c r="CA133" s="24">
        <f t="shared" si="44"/>
        <v>0</v>
      </c>
      <c r="CB133" s="24">
        <f t="shared" si="45"/>
        <v>0</v>
      </c>
      <c r="CC133" s="25">
        <v>0</v>
      </c>
      <c r="CD133" s="24">
        <v>0</v>
      </c>
      <c r="CE133" s="25">
        <v>0</v>
      </c>
      <c r="CF133" s="24">
        <v>0</v>
      </c>
      <c r="CG133" s="25">
        <v>0</v>
      </c>
      <c r="CH133" s="24">
        <v>0</v>
      </c>
      <c r="CI133" s="25">
        <v>0</v>
      </c>
      <c r="CJ133" s="24">
        <v>0</v>
      </c>
      <c r="CK133" s="25">
        <v>0</v>
      </c>
      <c r="CL133" s="26">
        <v>0</v>
      </c>
      <c r="CM133" s="25">
        <v>0</v>
      </c>
      <c r="CN133" s="24">
        <v>0</v>
      </c>
      <c r="CO133" s="25">
        <v>0</v>
      </c>
      <c r="CP133" s="26">
        <v>0</v>
      </c>
      <c r="CQ133" s="25">
        <v>0</v>
      </c>
      <c r="CR133" s="24">
        <v>0</v>
      </c>
    </row>
    <row r="134" spans="1:96" ht="26.25" x14ac:dyDescent="0.25">
      <c r="A134" s="15">
        <v>106</v>
      </c>
      <c r="B134" s="8" t="s">
        <v>287</v>
      </c>
      <c r="C134" s="28"/>
      <c r="D134" s="29"/>
      <c r="E134" s="30" t="s">
        <v>128</v>
      </c>
      <c r="F134" s="31"/>
      <c r="G134" s="24">
        <f t="shared" si="36"/>
        <v>3660936</v>
      </c>
      <c r="H134" s="24">
        <f t="shared" si="37"/>
        <v>3660936</v>
      </c>
      <c r="I134" s="25">
        <f t="shared" si="51"/>
        <v>0</v>
      </c>
      <c r="J134" s="24">
        <f t="shared" si="51"/>
        <v>0</v>
      </c>
      <c r="K134" s="25">
        <f t="shared" si="51"/>
        <v>0</v>
      </c>
      <c r="L134" s="24">
        <f t="shared" si="51"/>
        <v>0</v>
      </c>
      <c r="M134" s="25">
        <f t="shared" si="51"/>
        <v>0</v>
      </c>
      <c r="N134" s="24">
        <f t="shared" si="51"/>
        <v>3660936</v>
      </c>
      <c r="O134" s="25">
        <f t="shared" si="51"/>
        <v>0</v>
      </c>
      <c r="P134" s="24">
        <f t="shared" si="51"/>
        <v>0</v>
      </c>
      <c r="Q134" s="25">
        <f t="shared" si="51"/>
        <v>0</v>
      </c>
      <c r="R134" s="24">
        <f t="shared" si="51"/>
        <v>0</v>
      </c>
      <c r="S134" s="25">
        <f t="shared" si="51"/>
        <v>0</v>
      </c>
      <c r="T134" s="24">
        <f t="shared" si="50"/>
        <v>0</v>
      </c>
      <c r="U134" s="25">
        <f t="shared" si="50"/>
        <v>0</v>
      </c>
      <c r="V134" s="24">
        <f t="shared" si="50"/>
        <v>0</v>
      </c>
      <c r="W134" s="25">
        <f t="shared" si="50"/>
        <v>0</v>
      </c>
      <c r="X134" s="24">
        <f t="shared" si="50"/>
        <v>0</v>
      </c>
      <c r="Y134" s="24">
        <f t="shared" si="38"/>
        <v>3660936</v>
      </c>
      <c r="Z134" s="24">
        <f t="shared" si="39"/>
        <v>3660936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3660936</v>
      </c>
      <c r="AG134" s="25">
        <v>0</v>
      </c>
      <c r="AH134" s="24">
        <v>0</v>
      </c>
      <c r="AI134" s="25">
        <v>0</v>
      </c>
      <c r="AJ134" s="26">
        <v>0</v>
      </c>
      <c r="AK134" s="25">
        <v>0</v>
      </c>
      <c r="AL134" s="24">
        <v>0</v>
      </c>
      <c r="AM134" s="25">
        <v>0</v>
      </c>
      <c r="AN134" s="26">
        <v>0</v>
      </c>
      <c r="AO134" s="25">
        <v>0</v>
      </c>
      <c r="AP134" s="24">
        <v>0</v>
      </c>
      <c r="AQ134" s="24"/>
      <c r="AR134" s="24"/>
      <c r="AS134" s="25"/>
      <c r="AT134" s="24"/>
      <c r="AU134" s="25"/>
      <c r="AV134" s="24"/>
      <c r="AW134" s="25"/>
      <c r="AX134" s="24"/>
      <c r="AY134" s="25"/>
      <c r="AZ134" s="24"/>
      <c r="BA134" s="25"/>
      <c r="BB134" s="26"/>
      <c r="BC134" s="25"/>
      <c r="BD134" s="24"/>
      <c r="BE134" s="25"/>
      <c r="BF134" s="26"/>
      <c r="BG134" s="25"/>
      <c r="BH134" s="24"/>
      <c r="BI134" s="24"/>
      <c r="BJ134" s="24"/>
      <c r="BK134" s="25"/>
      <c r="BL134" s="24"/>
      <c r="BM134" s="25"/>
      <c r="BN134" s="24"/>
      <c r="BO134" s="25"/>
      <c r="BP134" s="24"/>
      <c r="BQ134" s="25"/>
      <c r="BR134" s="24"/>
      <c r="BS134" s="25"/>
      <c r="BT134" s="26"/>
      <c r="BU134" s="25"/>
      <c r="BV134" s="24"/>
      <c r="BW134" s="25"/>
      <c r="BX134" s="26"/>
      <c r="BY134" s="25"/>
      <c r="BZ134" s="24"/>
      <c r="CA134" s="24"/>
      <c r="CB134" s="24"/>
      <c r="CC134" s="25"/>
      <c r="CD134" s="24"/>
      <c r="CE134" s="25"/>
      <c r="CF134" s="24"/>
      <c r="CG134" s="25"/>
      <c r="CH134" s="24"/>
      <c r="CI134" s="25"/>
      <c r="CJ134" s="24"/>
      <c r="CK134" s="25"/>
      <c r="CL134" s="26"/>
      <c r="CM134" s="25"/>
      <c r="CN134" s="24"/>
      <c r="CO134" s="25"/>
      <c r="CP134" s="26"/>
      <c r="CQ134" s="25"/>
      <c r="CR134" s="24"/>
    </row>
    <row r="135" spans="1:96" x14ac:dyDescent="0.25">
      <c r="A135" s="15">
        <v>107</v>
      </c>
      <c r="B135" s="8" t="s">
        <v>288</v>
      </c>
      <c r="C135" s="28">
        <v>330363</v>
      </c>
      <c r="D135" s="29" t="s">
        <v>142</v>
      </c>
      <c r="E135" s="29" t="s">
        <v>128</v>
      </c>
      <c r="F135" s="31" t="s">
        <v>143</v>
      </c>
      <c r="G135" s="24">
        <f t="shared" si="36"/>
        <v>0</v>
      </c>
      <c r="H135" s="24">
        <f t="shared" si="37"/>
        <v>0</v>
      </c>
      <c r="I135" s="25">
        <f t="shared" si="51"/>
        <v>0</v>
      </c>
      <c r="J135" s="24">
        <f t="shared" si="51"/>
        <v>0</v>
      </c>
      <c r="K135" s="25">
        <f t="shared" si="51"/>
        <v>0</v>
      </c>
      <c r="L135" s="24">
        <f t="shared" si="51"/>
        <v>0</v>
      </c>
      <c r="M135" s="25">
        <f t="shared" si="51"/>
        <v>0</v>
      </c>
      <c r="N135" s="24">
        <f t="shared" si="51"/>
        <v>0</v>
      </c>
      <c r="O135" s="25">
        <f t="shared" si="51"/>
        <v>0</v>
      </c>
      <c r="P135" s="24">
        <f t="shared" si="51"/>
        <v>0</v>
      </c>
      <c r="Q135" s="25">
        <f t="shared" si="51"/>
        <v>0</v>
      </c>
      <c r="R135" s="24">
        <f t="shared" si="51"/>
        <v>0</v>
      </c>
      <c r="S135" s="25">
        <f t="shared" si="51"/>
        <v>0</v>
      </c>
      <c r="T135" s="24">
        <f t="shared" si="50"/>
        <v>0</v>
      </c>
      <c r="U135" s="25">
        <f t="shared" si="50"/>
        <v>0</v>
      </c>
      <c r="V135" s="24">
        <f t="shared" si="50"/>
        <v>0</v>
      </c>
      <c r="W135" s="25">
        <f t="shared" si="50"/>
        <v>0</v>
      </c>
      <c r="X135" s="24">
        <f t="shared" si="50"/>
        <v>0</v>
      </c>
      <c r="Y135" s="24">
        <f t="shared" si="38"/>
        <v>0</v>
      </c>
      <c r="Z135" s="24">
        <f t="shared" si="39"/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6">
        <v>0</v>
      </c>
      <c r="AK135" s="25">
        <v>0</v>
      </c>
      <c r="AL135" s="24">
        <v>0</v>
      </c>
      <c r="AM135" s="25">
        <v>0</v>
      </c>
      <c r="AN135" s="26">
        <v>0</v>
      </c>
      <c r="AO135" s="25">
        <v>0</v>
      </c>
      <c r="AP135" s="24">
        <v>0</v>
      </c>
      <c r="AQ135" s="24">
        <f t="shared" si="40"/>
        <v>0</v>
      </c>
      <c r="AR135" s="24">
        <f t="shared" si="41"/>
        <v>0</v>
      </c>
      <c r="AS135" s="25">
        <v>0</v>
      </c>
      <c r="AT135" s="24">
        <v>0</v>
      </c>
      <c r="AU135" s="25">
        <v>0</v>
      </c>
      <c r="AV135" s="24">
        <v>0</v>
      </c>
      <c r="AW135" s="25">
        <v>0</v>
      </c>
      <c r="AX135" s="24">
        <v>0</v>
      </c>
      <c r="AY135" s="25">
        <v>0</v>
      </c>
      <c r="AZ135" s="24">
        <v>0</v>
      </c>
      <c r="BA135" s="25">
        <v>0</v>
      </c>
      <c r="BB135" s="26">
        <v>0</v>
      </c>
      <c r="BC135" s="25">
        <v>0</v>
      </c>
      <c r="BD135" s="24">
        <v>0</v>
      </c>
      <c r="BE135" s="25">
        <v>0</v>
      </c>
      <c r="BF135" s="26">
        <v>0</v>
      </c>
      <c r="BG135" s="25">
        <v>0</v>
      </c>
      <c r="BH135" s="24">
        <v>0</v>
      </c>
      <c r="BI135" s="24">
        <f t="shared" si="42"/>
        <v>0</v>
      </c>
      <c r="BJ135" s="24">
        <f t="shared" si="43"/>
        <v>0</v>
      </c>
      <c r="BK135" s="25">
        <v>0</v>
      </c>
      <c r="BL135" s="24">
        <v>0</v>
      </c>
      <c r="BM135" s="25">
        <v>0</v>
      </c>
      <c r="BN135" s="24">
        <v>0</v>
      </c>
      <c r="BO135" s="25">
        <v>0</v>
      </c>
      <c r="BP135" s="24">
        <v>0</v>
      </c>
      <c r="BQ135" s="25">
        <v>0</v>
      </c>
      <c r="BR135" s="24">
        <v>0</v>
      </c>
      <c r="BS135" s="25">
        <v>0</v>
      </c>
      <c r="BT135" s="26">
        <v>0</v>
      </c>
      <c r="BU135" s="25">
        <v>0</v>
      </c>
      <c r="BV135" s="24">
        <v>0</v>
      </c>
      <c r="BW135" s="25">
        <v>0</v>
      </c>
      <c r="BX135" s="26">
        <v>0</v>
      </c>
      <c r="BY135" s="25">
        <v>0</v>
      </c>
      <c r="BZ135" s="24">
        <v>0</v>
      </c>
      <c r="CA135" s="24">
        <f t="shared" si="44"/>
        <v>0</v>
      </c>
      <c r="CB135" s="24">
        <f t="shared" si="45"/>
        <v>0</v>
      </c>
      <c r="CC135" s="25">
        <v>0</v>
      </c>
      <c r="CD135" s="24">
        <v>0</v>
      </c>
      <c r="CE135" s="25">
        <v>0</v>
      </c>
      <c r="CF135" s="24">
        <v>0</v>
      </c>
      <c r="CG135" s="25">
        <v>0</v>
      </c>
      <c r="CH135" s="24">
        <v>0</v>
      </c>
      <c r="CI135" s="25">
        <v>0</v>
      </c>
      <c r="CJ135" s="24">
        <v>0</v>
      </c>
      <c r="CK135" s="25">
        <v>0</v>
      </c>
      <c r="CL135" s="26">
        <v>0</v>
      </c>
      <c r="CM135" s="25">
        <v>0</v>
      </c>
      <c r="CN135" s="24">
        <v>0</v>
      </c>
      <c r="CO135" s="25">
        <v>0</v>
      </c>
      <c r="CP135" s="26">
        <v>0</v>
      </c>
      <c r="CQ135" s="25">
        <v>0</v>
      </c>
      <c r="CR135" s="24">
        <v>0</v>
      </c>
    </row>
    <row r="136" spans="1:96" x14ac:dyDescent="0.25">
      <c r="A136" s="6"/>
      <c r="B136" s="13" t="s">
        <v>289</v>
      </c>
      <c r="C136" s="28">
        <v>330422</v>
      </c>
      <c r="D136" s="29" t="s">
        <v>146</v>
      </c>
      <c r="E136" s="29" t="s">
        <v>129</v>
      </c>
      <c r="F136" s="31" t="s">
        <v>143</v>
      </c>
      <c r="G136" s="24">
        <f t="shared" si="36"/>
        <v>0</v>
      </c>
      <c r="H136" s="24">
        <f t="shared" si="37"/>
        <v>0</v>
      </c>
      <c r="I136" s="25">
        <f t="shared" si="51"/>
        <v>0</v>
      </c>
      <c r="J136" s="24">
        <f t="shared" si="51"/>
        <v>0</v>
      </c>
      <c r="K136" s="25">
        <f t="shared" si="51"/>
        <v>0</v>
      </c>
      <c r="L136" s="24">
        <f t="shared" si="51"/>
        <v>0</v>
      </c>
      <c r="M136" s="25">
        <f t="shared" si="51"/>
        <v>0</v>
      </c>
      <c r="N136" s="24">
        <f t="shared" si="51"/>
        <v>0</v>
      </c>
      <c r="O136" s="25">
        <f t="shared" si="51"/>
        <v>0</v>
      </c>
      <c r="P136" s="24">
        <f t="shared" si="51"/>
        <v>0</v>
      </c>
      <c r="Q136" s="25">
        <f t="shared" si="51"/>
        <v>0</v>
      </c>
      <c r="R136" s="24">
        <f t="shared" si="51"/>
        <v>0</v>
      </c>
      <c r="S136" s="25">
        <f t="shared" si="51"/>
        <v>0</v>
      </c>
      <c r="T136" s="24">
        <f t="shared" si="50"/>
        <v>0</v>
      </c>
      <c r="U136" s="25">
        <f t="shared" si="50"/>
        <v>0</v>
      </c>
      <c r="V136" s="24">
        <f t="shared" si="50"/>
        <v>0</v>
      </c>
      <c r="W136" s="25">
        <f t="shared" si="50"/>
        <v>0</v>
      </c>
      <c r="X136" s="24">
        <f t="shared" si="50"/>
        <v>0</v>
      </c>
      <c r="Y136" s="24">
        <f t="shared" si="38"/>
        <v>0</v>
      </c>
      <c r="Z136" s="24">
        <f t="shared" si="39"/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6">
        <v>0</v>
      </c>
      <c r="AK136" s="25">
        <v>0</v>
      </c>
      <c r="AL136" s="24">
        <v>0</v>
      </c>
      <c r="AM136" s="25">
        <v>0</v>
      </c>
      <c r="AN136" s="26">
        <v>0</v>
      </c>
      <c r="AO136" s="25">
        <v>0</v>
      </c>
      <c r="AP136" s="24">
        <v>0</v>
      </c>
      <c r="AQ136" s="24">
        <f t="shared" si="40"/>
        <v>0</v>
      </c>
      <c r="AR136" s="24">
        <f t="shared" si="41"/>
        <v>0</v>
      </c>
      <c r="AS136" s="25">
        <v>0</v>
      </c>
      <c r="AT136" s="24">
        <v>0</v>
      </c>
      <c r="AU136" s="25">
        <v>0</v>
      </c>
      <c r="AV136" s="24">
        <v>0</v>
      </c>
      <c r="AW136" s="25">
        <v>0</v>
      </c>
      <c r="AX136" s="24">
        <v>0</v>
      </c>
      <c r="AY136" s="25">
        <v>0</v>
      </c>
      <c r="AZ136" s="24">
        <v>0</v>
      </c>
      <c r="BA136" s="25">
        <v>0</v>
      </c>
      <c r="BB136" s="26">
        <v>0</v>
      </c>
      <c r="BC136" s="25">
        <v>0</v>
      </c>
      <c r="BD136" s="24">
        <v>0</v>
      </c>
      <c r="BE136" s="25">
        <v>0</v>
      </c>
      <c r="BF136" s="26">
        <v>0</v>
      </c>
      <c r="BG136" s="25">
        <v>0</v>
      </c>
      <c r="BH136" s="24">
        <v>0</v>
      </c>
      <c r="BI136" s="24">
        <f t="shared" si="42"/>
        <v>0</v>
      </c>
      <c r="BJ136" s="24">
        <f t="shared" si="43"/>
        <v>0</v>
      </c>
      <c r="BK136" s="25">
        <v>0</v>
      </c>
      <c r="BL136" s="24">
        <v>0</v>
      </c>
      <c r="BM136" s="25">
        <v>0</v>
      </c>
      <c r="BN136" s="24">
        <v>0</v>
      </c>
      <c r="BO136" s="25">
        <v>0</v>
      </c>
      <c r="BP136" s="24">
        <v>0</v>
      </c>
      <c r="BQ136" s="25">
        <v>0</v>
      </c>
      <c r="BR136" s="24">
        <v>0</v>
      </c>
      <c r="BS136" s="25">
        <v>0</v>
      </c>
      <c r="BT136" s="26">
        <v>0</v>
      </c>
      <c r="BU136" s="25">
        <v>0</v>
      </c>
      <c r="BV136" s="24">
        <v>0</v>
      </c>
      <c r="BW136" s="25">
        <v>0</v>
      </c>
      <c r="BX136" s="26">
        <v>0</v>
      </c>
      <c r="BY136" s="25">
        <v>0</v>
      </c>
      <c r="BZ136" s="24">
        <v>0</v>
      </c>
      <c r="CA136" s="24">
        <f t="shared" si="44"/>
        <v>0</v>
      </c>
      <c r="CB136" s="24">
        <f t="shared" si="45"/>
        <v>0</v>
      </c>
      <c r="CC136" s="25">
        <v>0</v>
      </c>
      <c r="CD136" s="24">
        <v>0</v>
      </c>
      <c r="CE136" s="25">
        <v>0</v>
      </c>
      <c r="CF136" s="24">
        <v>0</v>
      </c>
      <c r="CG136" s="25">
        <v>0</v>
      </c>
      <c r="CH136" s="24">
        <v>0</v>
      </c>
      <c r="CI136" s="25">
        <v>0</v>
      </c>
      <c r="CJ136" s="24">
        <v>0</v>
      </c>
      <c r="CK136" s="25">
        <v>0</v>
      </c>
      <c r="CL136" s="26">
        <v>0</v>
      </c>
      <c r="CM136" s="25">
        <v>0</v>
      </c>
      <c r="CN136" s="24">
        <v>0</v>
      </c>
      <c r="CO136" s="25">
        <v>0</v>
      </c>
      <c r="CP136" s="26">
        <v>0</v>
      </c>
      <c r="CQ136" s="25">
        <v>0</v>
      </c>
      <c r="CR136" s="24">
        <v>0</v>
      </c>
    </row>
    <row r="137" spans="1:96" x14ac:dyDescent="0.25">
      <c r="A137" s="15">
        <v>108</v>
      </c>
      <c r="B137" s="8" t="s">
        <v>115</v>
      </c>
      <c r="C137" s="28"/>
      <c r="D137" s="29"/>
      <c r="E137" s="30"/>
      <c r="F137" s="31"/>
      <c r="G137" s="24">
        <f t="shared" si="36"/>
        <v>9662437.6099999994</v>
      </c>
      <c r="H137" s="24">
        <f t="shared" si="37"/>
        <v>7535073.7699999996</v>
      </c>
      <c r="I137" s="25">
        <f t="shared" si="51"/>
        <v>11422</v>
      </c>
      <c r="J137" s="24">
        <f t="shared" si="51"/>
        <v>3554302.59</v>
      </c>
      <c r="K137" s="25">
        <f t="shared" si="51"/>
        <v>366</v>
      </c>
      <c r="L137" s="24">
        <f t="shared" si="51"/>
        <v>237727.34</v>
      </c>
      <c r="M137" s="25">
        <f t="shared" si="51"/>
        <v>5788</v>
      </c>
      <c r="N137" s="24">
        <f t="shared" si="51"/>
        <v>3743043.84</v>
      </c>
      <c r="O137" s="25">
        <f t="shared" si="51"/>
        <v>0</v>
      </c>
      <c r="P137" s="24">
        <f t="shared" si="51"/>
        <v>0</v>
      </c>
      <c r="Q137" s="25">
        <f t="shared" si="51"/>
        <v>0</v>
      </c>
      <c r="R137" s="24">
        <f t="shared" si="51"/>
        <v>0</v>
      </c>
      <c r="S137" s="25">
        <f t="shared" si="51"/>
        <v>0</v>
      </c>
      <c r="T137" s="24">
        <f t="shared" si="50"/>
        <v>0</v>
      </c>
      <c r="U137" s="25">
        <f t="shared" si="50"/>
        <v>0</v>
      </c>
      <c r="V137" s="24">
        <f t="shared" si="50"/>
        <v>0</v>
      </c>
      <c r="W137" s="25">
        <f t="shared" si="50"/>
        <v>1965</v>
      </c>
      <c r="X137" s="24">
        <f t="shared" si="50"/>
        <v>2127363.84</v>
      </c>
      <c r="Y137" s="24">
        <f t="shared" si="38"/>
        <v>2505281.31</v>
      </c>
      <c r="Z137" s="24">
        <f t="shared" si="39"/>
        <v>1973440.35</v>
      </c>
      <c r="AA137" s="25">
        <v>3427</v>
      </c>
      <c r="AB137" s="24">
        <v>919879.07</v>
      </c>
      <c r="AC137" s="25">
        <v>110</v>
      </c>
      <c r="AD137" s="24">
        <v>71318.2</v>
      </c>
      <c r="AE137" s="25">
        <v>1736</v>
      </c>
      <c r="AF137" s="24">
        <v>982243.08</v>
      </c>
      <c r="AG137" s="25">
        <v>0</v>
      </c>
      <c r="AH137" s="24">
        <v>0</v>
      </c>
      <c r="AI137" s="25">
        <v>0</v>
      </c>
      <c r="AJ137" s="26">
        <v>0</v>
      </c>
      <c r="AK137" s="25">
        <v>0</v>
      </c>
      <c r="AL137" s="24">
        <v>0</v>
      </c>
      <c r="AM137" s="25">
        <v>0</v>
      </c>
      <c r="AN137" s="26">
        <v>0</v>
      </c>
      <c r="AO137" s="25">
        <v>491</v>
      </c>
      <c r="AP137" s="24">
        <v>531840.96</v>
      </c>
      <c r="AQ137" s="24">
        <f t="shared" si="40"/>
        <v>2325937.4900000002</v>
      </c>
      <c r="AR137" s="24">
        <f t="shared" si="41"/>
        <v>1794096.53</v>
      </c>
      <c r="AS137" s="25">
        <v>2284</v>
      </c>
      <c r="AT137" s="24">
        <v>857272.22</v>
      </c>
      <c r="AU137" s="25">
        <v>73</v>
      </c>
      <c r="AV137" s="24">
        <v>47545.47</v>
      </c>
      <c r="AW137" s="25">
        <v>1158</v>
      </c>
      <c r="AX137" s="24">
        <v>889278.84</v>
      </c>
      <c r="AY137" s="25">
        <v>0</v>
      </c>
      <c r="AZ137" s="24">
        <v>0</v>
      </c>
      <c r="BA137" s="25">
        <v>0</v>
      </c>
      <c r="BB137" s="26">
        <v>0</v>
      </c>
      <c r="BC137" s="25">
        <v>0</v>
      </c>
      <c r="BD137" s="24">
        <v>0</v>
      </c>
      <c r="BE137" s="25">
        <v>0</v>
      </c>
      <c r="BF137" s="26">
        <v>0</v>
      </c>
      <c r="BG137" s="25">
        <v>491</v>
      </c>
      <c r="BH137" s="24">
        <v>531840.96</v>
      </c>
      <c r="BI137" s="24">
        <f t="shared" si="42"/>
        <v>2325937.4900000002</v>
      </c>
      <c r="BJ137" s="24">
        <f t="shared" si="43"/>
        <v>1794096.53</v>
      </c>
      <c r="BK137" s="25">
        <v>2284</v>
      </c>
      <c r="BL137" s="24">
        <v>857272.22</v>
      </c>
      <c r="BM137" s="25">
        <v>73</v>
      </c>
      <c r="BN137" s="24">
        <v>47545.47</v>
      </c>
      <c r="BO137" s="25">
        <v>1158</v>
      </c>
      <c r="BP137" s="24">
        <v>889278.84</v>
      </c>
      <c r="BQ137" s="25">
        <v>0</v>
      </c>
      <c r="BR137" s="24">
        <v>0</v>
      </c>
      <c r="BS137" s="25">
        <v>0</v>
      </c>
      <c r="BT137" s="26">
        <v>0</v>
      </c>
      <c r="BU137" s="25">
        <v>0</v>
      </c>
      <c r="BV137" s="24">
        <v>0</v>
      </c>
      <c r="BW137" s="25">
        <v>0</v>
      </c>
      <c r="BX137" s="26">
        <v>0</v>
      </c>
      <c r="BY137" s="25">
        <v>491</v>
      </c>
      <c r="BZ137" s="24">
        <v>531840.96</v>
      </c>
      <c r="CA137" s="24">
        <f t="shared" si="44"/>
        <v>2505281.3199999998</v>
      </c>
      <c r="CB137" s="24">
        <f t="shared" si="45"/>
        <v>1973440.36</v>
      </c>
      <c r="CC137" s="25">
        <v>3427</v>
      </c>
      <c r="CD137" s="24">
        <v>919879.08</v>
      </c>
      <c r="CE137" s="25">
        <v>110</v>
      </c>
      <c r="CF137" s="24">
        <v>71318.2</v>
      </c>
      <c r="CG137" s="25">
        <v>1736</v>
      </c>
      <c r="CH137" s="24">
        <v>982243.08</v>
      </c>
      <c r="CI137" s="25">
        <v>0</v>
      </c>
      <c r="CJ137" s="24">
        <v>0</v>
      </c>
      <c r="CK137" s="25">
        <v>0</v>
      </c>
      <c r="CL137" s="26">
        <v>0</v>
      </c>
      <c r="CM137" s="25">
        <v>0</v>
      </c>
      <c r="CN137" s="24">
        <v>0</v>
      </c>
      <c r="CO137" s="25">
        <v>0</v>
      </c>
      <c r="CP137" s="26">
        <v>0</v>
      </c>
      <c r="CQ137" s="25">
        <v>492</v>
      </c>
      <c r="CR137" s="24">
        <v>531840.96</v>
      </c>
    </row>
    <row r="138" spans="1:96" x14ac:dyDescent="0.25">
      <c r="A138" s="15">
        <v>109</v>
      </c>
      <c r="B138" s="8" t="s">
        <v>148</v>
      </c>
      <c r="C138" s="28">
        <v>330428</v>
      </c>
      <c r="D138" s="29" t="s">
        <v>124</v>
      </c>
      <c r="E138" s="29" t="s">
        <v>129</v>
      </c>
      <c r="F138" s="31" t="s">
        <v>125</v>
      </c>
      <c r="G138" s="24">
        <f t="shared" si="36"/>
        <v>0</v>
      </c>
      <c r="H138" s="24">
        <f t="shared" si="37"/>
        <v>0</v>
      </c>
      <c r="I138" s="25">
        <f t="shared" ref="I138:S157" si="52">AA138+AS138+BK138+CC138</f>
        <v>0</v>
      </c>
      <c r="J138" s="24">
        <f t="shared" si="51"/>
        <v>0</v>
      </c>
      <c r="K138" s="25">
        <f t="shared" si="51"/>
        <v>0</v>
      </c>
      <c r="L138" s="24">
        <f t="shared" si="51"/>
        <v>0</v>
      </c>
      <c r="M138" s="25">
        <f t="shared" si="51"/>
        <v>0</v>
      </c>
      <c r="N138" s="24">
        <f t="shared" si="51"/>
        <v>0</v>
      </c>
      <c r="O138" s="25">
        <f t="shared" si="51"/>
        <v>0</v>
      </c>
      <c r="P138" s="24">
        <f t="shared" si="51"/>
        <v>0</v>
      </c>
      <c r="Q138" s="25">
        <f t="shared" si="51"/>
        <v>0</v>
      </c>
      <c r="R138" s="24">
        <f t="shared" si="51"/>
        <v>0</v>
      </c>
      <c r="S138" s="25">
        <f t="shared" si="51"/>
        <v>0</v>
      </c>
      <c r="T138" s="24">
        <f t="shared" si="50"/>
        <v>0</v>
      </c>
      <c r="U138" s="25">
        <f t="shared" si="50"/>
        <v>0</v>
      </c>
      <c r="V138" s="24">
        <f t="shared" si="50"/>
        <v>0</v>
      </c>
      <c r="W138" s="25">
        <f t="shared" si="50"/>
        <v>0</v>
      </c>
      <c r="X138" s="24">
        <f t="shared" si="50"/>
        <v>0</v>
      </c>
      <c r="Y138" s="24">
        <f t="shared" si="38"/>
        <v>0</v>
      </c>
      <c r="Z138" s="24">
        <f t="shared" si="39"/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0</v>
      </c>
      <c r="AI138" s="25">
        <v>0</v>
      </c>
      <c r="AJ138" s="26">
        <v>0</v>
      </c>
      <c r="AK138" s="25">
        <v>0</v>
      </c>
      <c r="AL138" s="24">
        <v>0</v>
      </c>
      <c r="AM138" s="25">
        <v>0</v>
      </c>
      <c r="AN138" s="26">
        <v>0</v>
      </c>
      <c r="AO138" s="25">
        <v>0</v>
      </c>
      <c r="AP138" s="24">
        <v>0</v>
      </c>
      <c r="AQ138" s="24">
        <f t="shared" si="40"/>
        <v>0</v>
      </c>
      <c r="AR138" s="24">
        <f t="shared" si="41"/>
        <v>0</v>
      </c>
      <c r="AS138" s="25">
        <v>0</v>
      </c>
      <c r="AT138" s="24">
        <v>0</v>
      </c>
      <c r="AU138" s="25">
        <v>0</v>
      </c>
      <c r="AV138" s="24">
        <v>0</v>
      </c>
      <c r="AW138" s="25">
        <v>0</v>
      </c>
      <c r="AX138" s="24">
        <v>0</v>
      </c>
      <c r="AY138" s="25">
        <v>0</v>
      </c>
      <c r="AZ138" s="24">
        <v>0</v>
      </c>
      <c r="BA138" s="25">
        <v>0</v>
      </c>
      <c r="BB138" s="26">
        <v>0</v>
      </c>
      <c r="BC138" s="25">
        <v>0</v>
      </c>
      <c r="BD138" s="24">
        <v>0</v>
      </c>
      <c r="BE138" s="25">
        <v>0</v>
      </c>
      <c r="BF138" s="26">
        <v>0</v>
      </c>
      <c r="BG138" s="25">
        <v>0</v>
      </c>
      <c r="BH138" s="24">
        <v>0</v>
      </c>
      <c r="BI138" s="24">
        <f t="shared" si="42"/>
        <v>0</v>
      </c>
      <c r="BJ138" s="24">
        <f t="shared" si="43"/>
        <v>0</v>
      </c>
      <c r="BK138" s="25">
        <v>0</v>
      </c>
      <c r="BL138" s="24">
        <v>0</v>
      </c>
      <c r="BM138" s="25">
        <v>0</v>
      </c>
      <c r="BN138" s="24">
        <v>0</v>
      </c>
      <c r="BO138" s="25">
        <v>0</v>
      </c>
      <c r="BP138" s="24">
        <v>0</v>
      </c>
      <c r="BQ138" s="25">
        <v>0</v>
      </c>
      <c r="BR138" s="24">
        <v>0</v>
      </c>
      <c r="BS138" s="25">
        <v>0</v>
      </c>
      <c r="BT138" s="26">
        <v>0</v>
      </c>
      <c r="BU138" s="25">
        <v>0</v>
      </c>
      <c r="BV138" s="24">
        <v>0</v>
      </c>
      <c r="BW138" s="25">
        <v>0</v>
      </c>
      <c r="BX138" s="26">
        <v>0</v>
      </c>
      <c r="BY138" s="25">
        <v>0</v>
      </c>
      <c r="BZ138" s="24">
        <v>0</v>
      </c>
      <c r="CA138" s="24">
        <f t="shared" si="44"/>
        <v>0</v>
      </c>
      <c r="CB138" s="24">
        <f t="shared" si="45"/>
        <v>0</v>
      </c>
      <c r="CC138" s="25">
        <v>0</v>
      </c>
      <c r="CD138" s="24">
        <v>0</v>
      </c>
      <c r="CE138" s="25">
        <v>0</v>
      </c>
      <c r="CF138" s="24">
        <v>0</v>
      </c>
      <c r="CG138" s="25">
        <v>0</v>
      </c>
      <c r="CH138" s="24">
        <v>0</v>
      </c>
      <c r="CI138" s="25">
        <v>0</v>
      </c>
      <c r="CJ138" s="24">
        <v>0</v>
      </c>
      <c r="CK138" s="25">
        <v>0</v>
      </c>
      <c r="CL138" s="26">
        <v>0</v>
      </c>
      <c r="CM138" s="25">
        <v>0</v>
      </c>
      <c r="CN138" s="24">
        <v>0</v>
      </c>
      <c r="CO138" s="25">
        <v>0</v>
      </c>
      <c r="CP138" s="26">
        <v>0</v>
      </c>
      <c r="CQ138" s="25">
        <v>0</v>
      </c>
      <c r="CR138" s="24">
        <v>0</v>
      </c>
    </row>
    <row r="139" spans="1:96" x14ac:dyDescent="0.25">
      <c r="A139" s="15">
        <v>110</v>
      </c>
      <c r="B139" s="8" t="s">
        <v>290</v>
      </c>
      <c r="C139" s="28"/>
      <c r="D139" s="29"/>
      <c r="E139" s="30" t="s">
        <v>129</v>
      </c>
      <c r="F139" s="31"/>
      <c r="G139" s="24">
        <f t="shared" si="36"/>
        <v>666904.35</v>
      </c>
      <c r="H139" s="24">
        <f t="shared" si="37"/>
        <v>0</v>
      </c>
      <c r="I139" s="25">
        <f t="shared" si="52"/>
        <v>0</v>
      </c>
      <c r="J139" s="24">
        <f t="shared" si="52"/>
        <v>0</v>
      </c>
      <c r="K139" s="25">
        <f t="shared" si="52"/>
        <v>0</v>
      </c>
      <c r="L139" s="24">
        <f t="shared" si="52"/>
        <v>0</v>
      </c>
      <c r="M139" s="25">
        <f t="shared" si="52"/>
        <v>0</v>
      </c>
      <c r="N139" s="24">
        <f t="shared" si="52"/>
        <v>0</v>
      </c>
      <c r="O139" s="25">
        <f t="shared" si="52"/>
        <v>18</v>
      </c>
      <c r="P139" s="24">
        <f t="shared" si="52"/>
        <v>315046.27</v>
      </c>
      <c r="Q139" s="25">
        <f t="shared" si="52"/>
        <v>18</v>
      </c>
      <c r="R139" s="24">
        <f t="shared" si="52"/>
        <v>351858.08</v>
      </c>
      <c r="S139" s="25">
        <f t="shared" si="52"/>
        <v>0</v>
      </c>
      <c r="T139" s="24">
        <f t="shared" si="50"/>
        <v>0</v>
      </c>
      <c r="U139" s="25">
        <f t="shared" si="50"/>
        <v>0</v>
      </c>
      <c r="V139" s="24">
        <f t="shared" si="50"/>
        <v>0</v>
      </c>
      <c r="W139" s="25">
        <f t="shared" si="50"/>
        <v>0</v>
      </c>
      <c r="X139" s="24">
        <f t="shared" si="50"/>
        <v>0</v>
      </c>
      <c r="Y139" s="24">
        <f t="shared" ref="Y139:Y157" si="53">Z139+AH139+AJ139+AP139</f>
        <v>200071.3</v>
      </c>
      <c r="Z139" s="24">
        <f t="shared" ref="Z139:Z157" si="54">AB139+AD139+AF139</f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5</v>
      </c>
      <c r="AH139" s="24">
        <v>94513.88</v>
      </c>
      <c r="AI139" s="25">
        <v>5</v>
      </c>
      <c r="AJ139" s="26">
        <v>105557.42</v>
      </c>
      <c r="AK139" s="25">
        <v>0</v>
      </c>
      <c r="AL139" s="24">
        <v>0</v>
      </c>
      <c r="AM139" s="25">
        <v>0</v>
      </c>
      <c r="AN139" s="26">
        <v>0</v>
      </c>
      <c r="AO139" s="25">
        <v>0</v>
      </c>
      <c r="AP139" s="24">
        <v>0</v>
      </c>
      <c r="AQ139" s="24">
        <f t="shared" ref="AQ139:AQ157" si="55">AR139+AZ139+BB139+BH139</f>
        <v>133380.87</v>
      </c>
      <c r="AR139" s="24">
        <f t="shared" ref="AR139:AR157" si="56">AT139+AV139+AX139</f>
        <v>0</v>
      </c>
      <c r="AS139" s="25">
        <v>0</v>
      </c>
      <c r="AT139" s="24">
        <v>0</v>
      </c>
      <c r="AU139" s="25">
        <v>0</v>
      </c>
      <c r="AV139" s="24">
        <v>0</v>
      </c>
      <c r="AW139" s="25">
        <v>0</v>
      </c>
      <c r="AX139" s="24">
        <v>0</v>
      </c>
      <c r="AY139" s="25">
        <v>4</v>
      </c>
      <c r="AZ139" s="24">
        <v>63009.25</v>
      </c>
      <c r="BA139" s="25">
        <v>4</v>
      </c>
      <c r="BB139" s="26">
        <v>70371.62</v>
      </c>
      <c r="BC139" s="25">
        <v>0</v>
      </c>
      <c r="BD139" s="24">
        <v>0</v>
      </c>
      <c r="BE139" s="25">
        <v>0</v>
      </c>
      <c r="BF139" s="26">
        <v>0</v>
      </c>
      <c r="BG139" s="25">
        <v>0</v>
      </c>
      <c r="BH139" s="24">
        <v>0</v>
      </c>
      <c r="BI139" s="24">
        <f t="shared" ref="BI139:BI157" si="57">BJ139+BR139+BT139+BZ139</f>
        <v>133380.87</v>
      </c>
      <c r="BJ139" s="24">
        <f t="shared" ref="BJ139:BJ157" si="58">BL139+BN139+BP139</f>
        <v>0</v>
      </c>
      <c r="BK139" s="25">
        <v>0</v>
      </c>
      <c r="BL139" s="24">
        <v>0</v>
      </c>
      <c r="BM139" s="25">
        <v>0</v>
      </c>
      <c r="BN139" s="24">
        <v>0</v>
      </c>
      <c r="BO139" s="25">
        <v>0</v>
      </c>
      <c r="BP139" s="24">
        <v>0</v>
      </c>
      <c r="BQ139" s="25">
        <v>4</v>
      </c>
      <c r="BR139" s="24">
        <v>63009.25</v>
      </c>
      <c r="BS139" s="25">
        <v>4</v>
      </c>
      <c r="BT139" s="26">
        <v>70371.62</v>
      </c>
      <c r="BU139" s="25">
        <v>0</v>
      </c>
      <c r="BV139" s="24">
        <v>0</v>
      </c>
      <c r="BW139" s="25">
        <v>0</v>
      </c>
      <c r="BX139" s="26">
        <v>0</v>
      </c>
      <c r="BY139" s="25">
        <v>0</v>
      </c>
      <c r="BZ139" s="24">
        <v>0</v>
      </c>
      <c r="CA139" s="24">
        <f t="shared" ref="CA139:CA157" si="59">CB139+CJ139+CL139+CR139</f>
        <v>200071.31</v>
      </c>
      <c r="CB139" s="24">
        <f t="shared" ref="CB139:CB157" si="60">CD139+CF139+CH139</f>
        <v>0</v>
      </c>
      <c r="CC139" s="25">
        <v>0</v>
      </c>
      <c r="CD139" s="24">
        <v>0</v>
      </c>
      <c r="CE139" s="25">
        <v>0</v>
      </c>
      <c r="CF139" s="24">
        <v>0</v>
      </c>
      <c r="CG139" s="25">
        <v>0</v>
      </c>
      <c r="CH139" s="24">
        <v>0</v>
      </c>
      <c r="CI139" s="25">
        <v>5</v>
      </c>
      <c r="CJ139" s="24">
        <v>94513.89</v>
      </c>
      <c r="CK139" s="25">
        <v>5</v>
      </c>
      <c r="CL139" s="26">
        <v>105557.42</v>
      </c>
      <c r="CM139" s="25">
        <v>0</v>
      </c>
      <c r="CN139" s="24">
        <v>0</v>
      </c>
      <c r="CO139" s="25">
        <v>0</v>
      </c>
      <c r="CP139" s="26">
        <v>0</v>
      </c>
      <c r="CQ139" s="25">
        <v>0</v>
      </c>
      <c r="CR139" s="24">
        <v>0</v>
      </c>
    </row>
    <row r="140" spans="1:96" x14ac:dyDescent="0.25">
      <c r="A140" s="6"/>
      <c r="B140" s="13" t="s">
        <v>291</v>
      </c>
      <c r="C140" s="28">
        <v>330370</v>
      </c>
      <c r="D140" s="29" t="s">
        <v>146</v>
      </c>
      <c r="E140" s="29" t="s">
        <v>129</v>
      </c>
      <c r="F140" s="31" t="s">
        <v>147</v>
      </c>
      <c r="G140" s="24">
        <f t="shared" ref="G140:G157" si="61">H140+P140+R140+X140</f>
        <v>0</v>
      </c>
      <c r="H140" s="24">
        <f t="shared" ref="H140:H157" si="62">J140+L140+N140</f>
        <v>0</v>
      </c>
      <c r="I140" s="25">
        <f t="shared" si="52"/>
        <v>0</v>
      </c>
      <c r="J140" s="24">
        <f t="shared" si="52"/>
        <v>0</v>
      </c>
      <c r="K140" s="25">
        <f t="shared" si="52"/>
        <v>0</v>
      </c>
      <c r="L140" s="24">
        <f t="shared" si="52"/>
        <v>0</v>
      </c>
      <c r="M140" s="25">
        <f t="shared" si="52"/>
        <v>0</v>
      </c>
      <c r="N140" s="24">
        <f t="shared" si="52"/>
        <v>0</v>
      </c>
      <c r="O140" s="25">
        <f t="shared" si="52"/>
        <v>0</v>
      </c>
      <c r="P140" s="24">
        <f t="shared" si="52"/>
        <v>0</v>
      </c>
      <c r="Q140" s="25">
        <f t="shared" si="52"/>
        <v>0</v>
      </c>
      <c r="R140" s="24">
        <f t="shared" si="52"/>
        <v>0</v>
      </c>
      <c r="S140" s="25">
        <f t="shared" si="52"/>
        <v>0</v>
      </c>
      <c r="T140" s="24">
        <f t="shared" si="50"/>
        <v>0</v>
      </c>
      <c r="U140" s="25">
        <f t="shared" si="50"/>
        <v>0</v>
      </c>
      <c r="V140" s="24">
        <f t="shared" si="50"/>
        <v>0</v>
      </c>
      <c r="W140" s="25">
        <f t="shared" si="50"/>
        <v>0</v>
      </c>
      <c r="X140" s="24">
        <f t="shared" si="50"/>
        <v>0</v>
      </c>
      <c r="Y140" s="24">
        <f t="shared" si="53"/>
        <v>0</v>
      </c>
      <c r="Z140" s="24">
        <f t="shared" si="54"/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6">
        <v>0</v>
      </c>
      <c r="AK140" s="25">
        <v>0</v>
      </c>
      <c r="AL140" s="24">
        <v>0</v>
      </c>
      <c r="AM140" s="25">
        <v>0</v>
      </c>
      <c r="AN140" s="26">
        <v>0</v>
      </c>
      <c r="AO140" s="25">
        <v>0</v>
      </c>
      <c r="AP140" s="24">
        <v>0</v>
      </c>
      <c r="AQ140" s="24">
        <f t="shared" si="55"/>
        <v>0</v>
      </c>
      <c r="AR140" s="24">
        <f t="shared" si="56"/>
        <v>0</v>
      </c>
      <c r="AS140" s="25">
        <v>0</v>
      </c>
      <c r="AT140" s="24">
        <v>0</v>
      </c>
      <c r="AU140" s="25">
        <v>0</v>
      </c>
      <c r="AV140" s="24">
        <v>0</v>
      </c>
      <c r="AW140" s="25">
        <v>0</v>
      </c>
      <c r="AX140" s="24">
        <v>0</v>
      </c>
      <c r="AY140" s="25">
        <v>0</v>
      </c>
      <c r="AZ140" s="24">
        <v>0</v>
      </c>
      <c r="BA140" s="25">
        <v>0</v>
      </c>
      <c r="BB140" s="26">
        <v>0</v>
      </c>
      <c r="BC140" s="25">
        <v>0</v>
      </c>
      <c r="BD140" s="24">
        <v>0</v>
      </c>
      <c r="BE140" s="25">
        <v>0</v>
      </c>
      <c r="BF140" s="26">
        <v>0</v>
      </c>
      <c r="BG140" s="25">
        <v>0</v>
      </c>
      <c r="BH140" s="24">
        <v>0</v>
      </c>
      <c r="BI140" s="24">
        <f t="shared" si="57"/>
        <v>0</v>
      </c>
      <c r="BJ140" s="24">
        <f t="shared" si="58"/>
        <v>0</v>
      </c>
      <c r="BK140" s="25">
        <v>0</v>
      </c>
      <c r="BL140" s="24">
        <v>0</v>
      </c>
      <c r="BM140" s="25">
        <v>0</v>
      </c>
      <c r="BN140" s="24">
        <v>0</v>
      </c>
      <c r="BO140" s="25">
        <v>0</v>
      </c>
      <c r="BP140" s="24">
        <v>0</v>
      </c>
      <c r="BQ140" s="25">
        <v>0</v>
      </c>
      <c r="BR140" s="24">
        <v>0</v>
      </c>
      <c r="BS140" s="25">
        <v>0</v>
      </c>
      <c r="BT140" s="26">
        <v>0</v>
      </c>
      <c r="BU140" s="25">
        <v>0</v>
      </c>
      <c r="BV140" s="24">
        <v>0</v>
      </c>
      <c r="BW140" s="25">
        <v>0</v>
      </c>
      <c r="BX140" s="26">
        <v>0</v>
      </c>
      <c r="BY140" s="25">
        <v>0</v>
      </c>
      <c r="BZ140" s="24">
        <v>0</v>
      </c>
      <c r="CA140" s="24">
        <f t="shared" si="59"/>
        <v>0</v>
      </c>
      <c r="CB140" s="24">
        <f t="shared" si="60"/>
        <v>0</v>
      </c>
      <c r="CC140" s="25">
        <v>0</v>
      </c>
      <c r="CD140" s="24">
        <v>0</v>
      </c>
      <c r="CE140" s="25">
        <v>0</v>
      </c>
      <c r="CF140" s="24">
        <v>0</v>
      </c>
      <c r="CG140" s="25">
        <v>0</v>
      </c>
      <c r="CH140" s="24">
        <v>0</v>
      </c>
      <c r="CI140" s="25">
        <v>0</v>
      </c>
      <c r="CJ140" s="24">
        <v>0</v>
      </c>
      <c r="CK140" s="25">
        <v>0</v>
      </c>
      <c r="CL140" s="26">
        <v>0</v>
      </c>
      <c r="CM140" s="25">
        <v>0</v>
      </c>
      <c r="CN140" s="24">
        <v>0</v>
      </c>
      <c r="CO140" s="25">
        <v>0</v>
      </c>
      <c r="CP140" s="26">
        <v>0</v>
      </c>
      <c r="CQ140" s="25">
        <v>0</v>
      </c>
      <c r="CR140" s="24">
        <v>0</v>
      </c>
    </row>
    <row r="141" spans="1:96" x14ac:dyDescent="0.25">
      <c r="A141" s="15">
        <v>111</v>
      </c>
      <c r="B141" s="8" t="s">
        <v>292</v>
      </c>
      <c r="C141" s="28">
        <v>330386</v>
      </c>
      <c r="D141" s="29" t="s">
        <v>146</v>
      </c>
      <c r="E141" s="29" t="s">
        <v>129</v>
      </c>
      <c r="F141" s="31" t="s">
        <v>147</v>
      </c>
      <c r="G141" s="24">
        <f t="shared" si="61"/>
        <v>0</v>
      </c>
      <c r="H141" s="24">
        <f t="shared" si="62"/>
        <v>0</v>
      </c>
      <c r="I141" s="25">
        <f t="shared" si="52"/>
        <v>0</v>
      </c>
      <c r="J141" s="24">
        <f t="shared" si="52"/>
        <v>0</v>
      </c>
      <c r="K141" s="25">
        <f t="shared" si="52"/>
        <v>0</v>
      </c>
      <c r="L141" s="24">
        <f t="shared" si="52"/>
        <v>0</v>
      </c>
      <c r="M141" s="25">
        <f t="shared" si="52"/>
        <v>0</v>
      </c>
      <c r="N141" s="24">
        <f t="shared" si="52"/>
        <v>0</v>
      </c>
      <c r="O141" s="25">
        <f t="shared" si="52"/>
        <v>0</v>
      </c>
      <c r="P141" s="24">
        <f t="shared" si="52"/>
        <v>0</v>
      </c>
      <c r="Q141" s="25">
        <f t="shared" si="52"/>
        <v>0</v>
      </c>
      <c r="R141" s="24">
        <f t="shared" si="52"/>
        <v>0</v>
      </c>
      <c r="S141" s="25">
        <f t="shared" si="52"/>
        <v>0</v>
      </c>
      <c r="T141" s="24">
        <f t="shared" si="50"/>
        <v>0</v>
      </c>
      <c r="U141" s="25">
        <f t="shared" si="50"/>
        <v>0</v>
      </c>
      <c r="V141" s="24">
        <f t="shared" si="50"/>
        <v>0</v>
      </c>
      <c r="W141" s="25">
        <f t="shared" si="50"/>
        <v>0</v>
      </c>
      <c r="X141" s="24">
        <f t="shared" si="50"/>
        <v>0</v>
      </c>
      <c r="Y141" s="24">
        <f t="shared" si="53"/>
        <v>0</v>
      </c>
      <c r="Z141" s="24">
        <f t="shared" si="54"/>
        <v>0</v>
      </c>
      <c r="AA141" s="25">
        <v>0</v>
      </c>
      <c r="AB141" s="24">
        <v>0</v>
      </c>
      <c r="AC141" s="25">
        <v>0</v>
      </c>
      <c r="AD141" s="24">
        <v>0</v>
      </c>
      <c r="AE141" s="25">
        <v>0</v>
      </c>
      <c r="AF141" s="24">
        <v>0</v>
      </c>
      <c r="AG141" s="25">
        <v>0</v>
      </c>
      <c r="AH141" s="24">
        <v>0</v>
      </c>
      <c r="AI141" s="25">
        <v>0</v>
      </c>
      <c r="AJ141" s="26">
        <v>0</v>
      </c>
      <c r="AK141" s="25">
        <v>0</v>
      </c>
      <c r="AL141" s="24">
        <v>0</v>
      </c>
      <c r="AM141" s="25">
        <v>0</v>
      </c>
      <c r="AN141" s="26">
        <v>0</v>
      </c>
      <c r="AO141" s="25">
        <v>0</v>
      </c>
      <c r="AP141" s="24">
        <v>0</v>
      </c>
      <c r="AQ141" s="24">
        <f t="shared" si="55"/>
        <v>0</v>
      </c>
      <c r="AR141" s="24">
        <f t="shared" si="56"/>
        <v>0</v>
      </c>
      <c r="AS141" s="25">
        <v>0</v>
      </c>
      <c r="AT141" s="24">
        <v>0</v>
      </c>
      <c r="AU141" s="25">
        <v>0</v>
      </c>
      <c r="AV141" s="24">
        <v>0</v>
      </c>
      <c r="AW141" s="25">
        <v>0</v>
      </c>
      <c r="AX141" s="24">
        <v>0</v>
      </c>
      <c r="AY141" s="25">
        <v>0</v>
      </c>
      <c r="AZ141" s="24">
        <v>0</v>
      </c>
      <c r="BA141" s="25">
        <v>0</v>
      </c>
      <c r="BB141" s="26">
        <v>0</v>
      </c>
      <c r="BC141" s="25">
        <v>0</v>
      </c>
      <c r="BD141" s="24">
        <v>0</v>
      </c>
      <c r="BE141" s="25">
        <v>0</v>
      </c>
      <c r="BF141" s="26">
        <v>0</v>
      </c>
      <c r="BG141" s="25">
        <v>0</v>
      </c>
      <c r="BH141" s="24">
        <v>0</v>
      </c>
      <c r="BI141" s="24">
        <f t="shared" si="57"/>
        <v>0</v>
      </c>
      <c r="BJ141" s="24">
        <f t="shared" si="58"/>
        <v>0</v>
      </c>
      <c r="BK141" s="25">
        <v>0</v>
      </c>
      <c r="BL141" s="24">
        <v>0</v>
      </c>
      <c r="BM141" s="25">
        <v>0</v>
      </c>
      <c r="BN141" s="24">
        <v>0</v>
      </c>
      <c r="BO141" s="25">
        <v>0</v>
      </c>
      <c r="BP141" s="24">
        <v>0</v>
      </c>
      <c r="BQ141" s="25">
        <v>0</v>
      </c>
      <c r="BR141" s="24">
        <v>0</v>
      </c>
      <c r="BS141" s="25">
        <v>0</v>
      </c>
      <c r="BT141" s="26">
        <v>0</v>
      </c>
      <c r="BU141" s="25">
        <v>0</v>
      </c>
      <c r="BV141" s="24">
        <v>0</v>
      </c>
      <c r="BW141" s="25">
        <v>0</v>
      </c>
      <c r="BX141" s="26">
        <v>0</v>
      </c>
      <c r="BY141" s="25">
        <v>0</v>
      </c>
      <c r="BZ141" s="24">
        <v>0</v>
      </c>
      <c r="CA141" s="24">
        <f t="shared" si="59"/>
        <v>0</v>
      </c>
      <c r="CB141" s="24">
        <f t="shared" si="60"/>
        <v>0</v>
      </c>
      <c r="CC141" s="25">
        <v>0</v>
      </c>
      <c r="CD141" s="24">
        <v>0</v>
      </c>
      <c r="CE141" s="25">
        <v>0</v>
      </c>
      <c r="CF141" s="24">
        <v>0</v>
      </c>
      <c r="CG141" s="25">
        <v>0</v>
      </c>
      <c r="CH141" s="24">
        <v>0</v>
      </c>
      <c r="CI141" s="25">
        <v>0</v>
      </c>
      <c r="CJ141" s="24">
        <v>0</v>
      </c>
      <c r="CK141" s="25">
        <v>0</v>
      </c>
      <c r="CL141" s="26">
        <v>0</v>
      </c>
      <c r="CM141" s="25">
        <v>0</v>
      </c>
      <c r="CN141" s="24">
        <v>0</v>
      </c>
      <c r="CO141" s="25">
        <v>0</v>
      </c>
      <c r="CP141" s="26">
        <v>0</v>
      </c>
      <c r="CQ141" s="25">
        <v>0</v>
      </c>
      <c r="CR141" s="24">
        <v>0</v>
      </c>
    </row>
    <row r="142" spans="1:96" x14ac:dyDescent="0.25">
      <c r="A142" s="6"/>
      <c r="B142" s="13" t="s">
        <v>293</v>
      </c>
      <c r="C142" s="28">
        <v>330414</v>
      </c>
      <c r="D142" s="29" t="s">
        <v>146</v>
      </c>
      <c r="E142" s="29" t="s">
        <v>129</v>
      </c>
      <c r="F142" s="31" t="s">
        <v>147</v>
      </c>
      <c r="G142" s="24">
        <f t="shared" si="61"/>
        <v>0</v>
      </c>
      <c r="H142" s="24">
        <f t="shared" si="62"/>
        <v>0</v>
      </c>
      <c r="I142" s="25">
        <f t="shared" si="52"/>
        <v>0</v>
      </c>
      <c r="J142" s="24">
        <f t="shared" si="52"/>
        <v>0</v>
      </c>
      <c r="K142" s="25">
        <f t="shared" si="52"/>
        <v>0</v>
      </c>
      <c r="L142" s="24">
        <f t="shared" si="52"/>
        <v>0</v>
      </c>
      <c r="M142" s="25">
        <f t="shared" si="52"/>
        <v>0</v>
      </c>
      <c r="N142" s="24">
        <f t="shared" si="52"/>
        <v>0</v>
      </c>
      <c r="O142" s="25">
        <f t="shared" si="52"/>
        <v>0</v>
      </c>
      <c r="P142" s="24">
        <f t="shared" si="52"/>
        <v>0</v>
      </c>
      <c r="Q142" s="25">
        <f t="shared" si="52"/>
        <v>0</v>
      </c>
      <c r="R142" s="24">
        <f t="shared" si="52"/>
        <v>0</v>
      </c>
      <c r="S142" s="25">
        <f t="shared" si="52"/>
        <v>0</v>
      </c>
      <c r="T142" s="24">
        <f t="shared" si="50"/>
        <v>0</v>
      </c>
      <c r="U142" s="25">
        <f t="shared" si="50"/>
        <v>0</v>
      </c>
      <c r="V142" s="24">
        <f t="shared" si="50"/>
        <v>0</v>
      </c>
      <c r="W142" s="25">
        <f t="shared" si="50"/>
        <v>0</v>
      </c>
      <c r="X142" s="24">
        <f t="shared" si="50"/>
        <v>0</v>
      </c>
      <c r="Y142" s="24">
        <f t="shared" si="53"/>
        <v>0</v>
      </c>
      <c r="Z142" s="24">
        <f t="shared" si="54"/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0</v>
      </c>
      <c r="AI142" s="25">
        <v>0</v>
      </c>
      <c r="AJ142" s="26">
        <v>0</v>
      </c>
      <c r="AK142" s="25">
        <v>0</v>
      </c>
      <c r="AL142" s="24">
        <v>0</v>
      </c>
      <c r="AM142" s="25">
        <v>0</v>
      </c>
      <c r="AN142" s="26">
        <v>0</v>
      </c>
      <c r="AO142" s="25">
        <v>0</v>
      </c>
      <c r="AP142" s="24">
        <v>0</v>
      </c>
      <c r="AQ142" s="24">
        <f t="shared" si="55"/>
        <v>0</v>
      </c>
      <c r="AR142" s="24">
        <f t="shared" si="56"/>
        <v>0</v>
      </c>
      <c r="AS142" s="25">
        <v>0</v>
      </c>
      <c r="AT142" s="24">
        <v>0</v>
      </c>
      <c r="AU142" s="25">
        <v>0</v>
      </c>
      <c r="AV142" s="24">
        <v>0</v>
      </c>
      <c r="AW142" s="25">
        <v>0</v>
      </c>
      <c r="AX142" s="24">
        <v>0</v>
      </c>
      <c r="AY142" s="25">
        <v>0</v>
      </c>
      <c r="AZ142" s="24">
        <v>0</v>
      </c>
      <c r="BA142" s="25">
        <v>0</v>
      </c>
      <c r="BB142" s="26">
        <v>0</v>
      </c>
      <c r="BC142" s="25">
        <v>0</v>
      </c>
      <c r="BD142" s="24">
        <v>0</v>
      </c>
      <c r="BE142" s="25">
        <v>0</v>
      </c>
      <c r="BF142" s="26">
        <v>0</v>
      </c>
      <c r="BG142" s="25">
        <v>0</v>
      </c>
      <c r="BH142" s="24">
        <v>0</v>
      </c>
      <c r="BI142" s="24">
        <f t="shared" si="57"/>
        <v>0</v>
      </c>
      <c r="BJ142" s="24">
        <f t="shared" si="58"/>
        <v>0</v>
      </c>
      <c r="BK142" s="25">
        <v>0</v>
      </c>
      <c r="BL142" s="24">
        <v>0</v>
      </c>
      <c r="BM142" s="25">
        <v>0</v>
      </c>
      <c r="BN142" s="24">
        <v>0</v>
      </c>
      <c r="BO142" s="25">
        <v>0</v>
      </c>
      <c r="BP142" s="24">
        <v>0</v>
      </c>
      <c r="BQ142" s="25">
        <v>0</v>
      </c>
      <c r="BR142" s="24">
        <v>0</v>
      </c>
      <c r="BS142" s="25">
        <v>0</v>
      </c>
      <c r="BT142" s="26">
        <v>0</v>
      </c>
      <c r="BU142" s="25">
        <v>0</v>
      </c>
      <c r="BV142" s="24">
        <v>0</v>
      </c>
      <c r="BW142" s="25">
        <v>0</v>
      </c>
      <c r="BX142" s="26">
        <v>0</v>
      </c>
      <c r="BY142" s="25">
        <v>0</v>
      </c>
      <c r="BZ142" s="24">
        <v>0</v>
      </c>
      <c r="CA142" s="24">
        <f t="shared" si="59"/>
        <v>0</v>
      </c>
      <c r="CB142" s="24">
        <f t="shared" si="60"/>
        <v>0</v>
      </c>
      <c r="CC142" s="25">
        <v>0</v>
      </c>
      <c r="CD142" s="24">
        <v>0</v>
      </c>
      <c r="CE142" s="25">
        <v>0</v>
      </c>
      <c r="CF142" s="24">
        <v>0</v>
      </c>
      <c r="CG142" s="25">
        <v>0</v>
      </c>
      <c r="CH142" s="24">
        <v>0</v>
      </c>
      <c r="CI142" s="25">
        <v>0</v>
      </c>
      <c r="CJ142" s="24">
        <v>0</v>
      </c>
      <c r="CK142" s="25">
        <v>0</v>
      </c>
      <c r="CL142" s="26">
        <v>0</v>
      </c>
      <c r="CM142" s="25">
        <v>0</v>
      </c>
      <c r="CN142" s="24">
        <v>0</v>
      </c>
      <c r="CO142" s="25">
        <v>0</v>
      </c>
      <c r="CP142" s="26">
        <v>0</v>
      </c>
      <c r="CQ142" s="25">
        <v>0</v>
      </c>
      <c r="CR142" s="24">
        <v>0</v>
      </c>
    </row>
    <row r="143" spans="1:96" x14ac:dyDescent="0.25">
      <c r="A143" s="6" t="s">
        <v>294</v>
      </c>
      <c r="B143" s="16" t="s">
        <v>295</v>
      </c>
      <c r="C143" s="28">
        <v>330366</v>
      </c>
      <c r="D143" s="29" t="s">
        <v>146</v>
      </c>
      <c r="E143" s="29" t="s">
        <v>129</v>
      </c>
      <c r="F143" s="31" t="s">
        <v>147</v>
      </c>
      <c r="G143" s="24">
        <f t="shared" si="61"/>
        <v>7533558.8399999999</v>
      </c>
      <c r="H143" s="24">
        <f t="shared" si="62"/>
        <v>0</v>
      </c>
      <c r="I143" s="25">
        <f t="shared" si="52"/>
        <v>0</v>
      </c>
      <c r="J143" s="24">
        <f t="shared" si="52"/>
        <v>0</v>
      </c>
      <c r="K143" s="25">
        <f t="shared" si="52"/>
        <v>0</v>
      </c>
      <c r="L143" s="24">
        <f t="shared" si="52"/>
        <v>0</v>
      </c>
      <c r="M143" s="25">
        <f t="shared" si="52"/>
        <v>0</v>
      </c>
      <c r="N143" s="24">
        <f t="shared" si="52"/>
        <v>0</v>
      </c>
      <c r="O143" s="25">
        <f t="shared" si="52"/>
        <v>18</v>
      </c>
      <c r="P143" s="24">
        <f t="shared" si="52"/>
        <v>3140413.33</v>
      </c>
      <c r="Q143" s="25">
        <f t="shared" si="52"/>
        <v>18</v>
      </c>
      <c r="R143" s="24">
        <f t="shared" si="52"/>
        <v>4393145.51</v>
      </c>
      <c r="S143" s="25">
        <f t="shared" si="52"/>
        <v>0</v>
      </c>
      <c r="T143" s="24">
        <f t="shared" si="50"/>
        <v>0</v>
      </c>
      <c r="U143" s="25">
        <f t="shared" si="50"/>
        <v>0</v>
      </c>
      <c r="V143" s="24">
        <f t="shared" si="50"/>
        <v>0</v>
      </c>
      <c r="W143" s="25">
        <f t="shared" si="50"/>
        <v>0</v>
      </c>
      <c r="X143" s="24">
        <f t="shared" si="50"/>
        <v>0</v>
      </c>
      <c r="Y143" s="24">
        <f t="shared" si="53"/>
        <v>2260067.65</v>
      </c>
      <c r="Z143" s="24">
        <f t="shared" si="54"/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5</v>
      </c>
      <c r="AH143" s="24">
        <v>942124</v>
      </c>
      <c r="AI143" s="25">
        <v>5</v>
      </c>
      <c r="AJ143" s="26">
        <v>1317943.6499999999</v>
      </c>
      <c r="AK143" s="25">
        <v>0</v>
      </c>
      <c r="AL143" s="24">
        <v>0</v>
      </c>
      <c r="AM143" s="25">
        <v>0</v>
      </c>
      <c r="AN143" s="26">
        <v>0</v>
      </c>
      <c r="AO143" s="25">
        <v>0</v>
      </c>
      <c r="AP143" s="24">
        <v>0</v>
      </c>
      <c r="AQ143" s="24">
        <f t="shared" si="55"/>
        <v>1506711.77</v>
      </c>
      <c r="AR143" s="24">
        <f t="shared" si="56"/>
        <v>0</v>
      </c>
      <c r="AS143" s="25">
        <v>0</v>
      </c>
      <c r="AT143" s="24">
        <v>0</v>
      </c>
      <c r="AU143" s="25">
        <v>0</v>
      </c>
      <c r="AV143" s="24">
        <v>0</v>
      </c>
      <c r="AW143" s="25">
        <v>0</v>
      </c>
      <c r="AX143" s="24">
        <v>0</v>
      </c>
      <c r="AY143" s="25">
        <v>4</v>
      </c>
      <c r="AZ143" s="24">
        <v>628082.67000000004</v>
      </c>
      <c r="BA143" s="25">
        <v>4</v>
      </c>
      <c r="BB143" s="26">
        <v>878629.1</v>
      </c>
      <c r="BC143" s="25">
        <v>0</v>
      </c>
      <c r="BD143" s="24">
        <v>0</v>
      </c>
      <c r="BE143" s="25">
        <v>0</v>
      </c>
      <c r="BF143" s="26">
        <v>0</v>
      </c>
      <c r="BG143" s="25">
        <v>0</v>
      </c>
      <c r="BH143" s="24">
        <v>0</v>
      </c>
      <c r="BI143" s="24">
        <f t="shared" si="57"/>
        <v>1506711.77</v>
      </c>
      <c r="BJ143" s="24">
        <f t="shared" si="58"/>
        <v>0</v>
      </c>
      <c r="BK143" s="25">
        <v>0</v>
      </c>
      <c r="BL143" s="24">
        <v>0</v>
      </c>
      <c r="BM143" s="25">
        <v>0</v>
      </c>
      <c r="BN143" s="24">
        <v>0</v>
      </c>
      <c r="BO143" s="25">
        <v>0</v>
      </c>
      <c r="BP143" s="24">
        <v>0</v>
      </c>
      <c r="BQ143" s="25">
        <v>4</v>
      </c>
      <c r="BR143" s="24">
        <v>628082.67000000004</v>
      </c>
      <c r="BS143" s="25">
        <v>4</v>
      </c>
      <c r="BT143" s="26">
        <v>878629.1</v>
      </c>
      <c r="BU143" s="25">
        <v>0</v>
      </c>
      <c r="BV143" s="24">
        <v>0</v>
      </c>
      <c r="BW143" s="25">
        <v>0</v>
      </c>
      <c r="BX143" s="26">
        <v>0</v>
      </c>
      <c r="BY143" s="25">
        <v>0</v>
      </c>
      <c r="BZ143" s="24">
        <v>0</v>
      </c>
      <c r="CA143" s="24">
        <f t="shared" si="59"/>
        <v>2260067.65</v>
      </c>
      <c r="CB143" s="24">
        <f t="shared" si="60"/>
        <v>0</v>
      </c>
      <c r="CC143" s="25">
        <v>0</v>
      </c>
      <c r="CD143" s="24">
        <v>0</v>
      </c>
      <c r="CE143" s="25">
        <v>0</v>
      </c>
      <c r="CF143" s="24">
        <v>0</v>
      </c>
      <c r="CG143" s="25">
        <v>0</v>
      </c>
      <c r="CH143" s="24">
        <v>0</v>
      </c>
      <c r="CI143" s="25">
        <v>5</v>
      </c>
      <c r="CJ143" s="24">
        <v>942123.99</v>
      </c>
      <c r="CK143" s="25">
        <v>5</v>
      </c>
      <c r="CL143" s="26">
        <v>1317943.6599999999</v>
      </c>
      <c r="CM143" s="25">
        <v>0</v>
      </c>
      <c r="CN143" s="24">
        <v>0</v>
      </c>
      <c r="CO143" s="25">
        <v>0</v>
      </c>
      <c r="CP143" s="26">
        <v>0</v>
      </c>
      <c r="CQ143" s="25">
        <v>0</v>
      </c>
      <c r="CR143" s="24">
        <v>0</v>
      </c>
    </row>
    <row r="144" spans="1:96" x14ac:dyDescent="0.25">
      <c r="A144" s="15">
        <v>113</v>
      </c>
      <c r="B144" s="8" t="s">
        <v>79</v>
      </c>
      <c r="C144" s="28">
        <v>330424</v>
      </c>
      <c r="D144" s="29" t="s">
        <v>146</v>
      </c>
      <c r="E144" s="29" t="s">
        <v>129</v>
      </c>
      <c r="F144" s="31" t="s">
        <v>147</v>
      </c>
      <c r="G144" s="24">
        <f t="shared" si="61"/>
        <v>2572525.31</v>
      </c>
      <c r="H144" s="24">
        <f t="shared" si="62"/>
        <v>0</v>
      </c>
      <c r="I144" s="25">
        <f t="shared" si="52"/>
        <v>0</v>
      </c>
      <c r="J144" s="24">
        <f t="shared" si="52"/>
        <v>0</v>
      </c>
      <c r="K144" s="25">
        <f t="shared" si="52"/>
        <v>0</v>
      </c>
      <c r="L144" s="24">
        <f t="shared" si="52"/>
        <v>0</v>
      </c>
      <c r="M144" s="25">
        <f t="shared" si="52"/>
        <v>0</v>
      </c>
      <c r="N144" s="24">
        <f t="shared" si="52"/>
        <v>0</v>
      </c>
      <c r="O144" s="25">
        <f t="shared" si="52"/>
        <v>21</v>
      </c>
      <c r="P144" s="24">
        <f t="shared" si="52"/>
        <v>2572525.31</v>
      </c>
      <c r="Q144" s="25">
        <f t="shared" si="52"/>
        <v>0</v>
      </c>
      <c r="R144" s="24">
        <f t="shared" si="52"/>
        <v>0</v>
      </c>
      <c r="S144" s="25">
        <f t="shared" si="52"/>
        <v>0</v>
      </c>
      <c r="T144" s="24">
        <f t="shared" si="50"/>
        <v>0</v>
      </c>
      <c r="U144" s="25">
        <f t="shared" si="50"/>
        <v>0</v>
      </c>
      <c r="V144" s="24">
        <f t="shared" si="50"/>
        <v>0</v>
      </c>
      <c r="W144" s="25">
        <f t="shared" si="50"/>
        <v>0</v>
      </c>
      <c r="X144" s="24">
        <f t="shared" si="50"/>
        <v>0</v>
      </c>
      <c r="Y144" s="24">
        <f t="shared" si="53"/>
        <v>771757.59</v>
      </c>
      <c r="Z144" s="24">
        <f t="shared" si="54"/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6</v>
      </c>
      <c r="AH144" s="24">
        <v>771757.59</v>
      </c>
      <c r="AI144" s="25">
        <v>0</v>
      </c>
      <c r="AJ144" s="26">
        <v>0</v>
      </c>
      <c r="AK144" s="25">
        <v>0</v>
      </c>
      <c r="AL144" s="24">
        <v>0</v>
      </c>
      <c r="AM144" s="25">
        <v>0</v>
      </c>
      <c r="AN144" s="26">
        <v>0</v>
      </c>
      <c r="AO144" s="25">
        <v>0</v>
      </c>
      <c r="AP144" s="24">
        <v>0</v>
      </c>
      <c r="AQ144" s="24">
        <f t="shared" si="55"/>
        <v>514505.06</v>
      </c>
      <c r="AR144" s="24">
        <f t="shared" si="56"/>
        <v>0</v>
      </c>
      <c r="AS144" s="25">
        <v>0</v>
      </c>
      <c r="AT144" s="24">
        <v>0</v>
      </c>
      <c r="AU144" s="25">
        <v>0</v>
      </c>
      <c r="AV144" s="24">
        <v>0</v>
      </c>
      <c r="AW144" s="25">
        <v>0</v>
      </c>
      <c r="AX144" s="24">
        <v>0</v>
      </c>
      <c r="AY144" s="25">
        <v>4</v>
      </c>
      <c r="AZ144" s="24">
        <v>514505.06</v>
      </c>
      <c r="BA144" s="25">
        <v>0</v>
      </c>
      <c r="BB144" s="26">
        <v>0</v>
      </c>
      <c r="BC144" s="25">
        <v>0</v>
      </c>
      <c r="BD144" s="24">
        <v>0</v>
      </c>
      <c r="BE144" s="25">
        <v>0</v>
      </c>
      <c r="BF144" s="26">
        <v>0</v>
      </c>
      <c r="BG144" s="25">
        <v>0</v>
      </c>
      <c r="BH144" s="24">
        <v>0</v>
      </c>
      <c r="BI144" s="24">
        <f t="shared" si="57"/>
        <v>514505.06</v>
      </c>
      <c r="BJ144" s="24">
        <f t="shared" si="58"/>
        <v>0</v>
      </c>
      <c r="BK144" s="25">
        <v>0</v>
      </c>
      <c r="BL144" s="24">
        <v>0</v>
      </c>
      <c r="BM144" s="25">
        <v>0</v>
      </c>
      <c r="BN144" s="24">
        <v>0</v>
      </c>
      <c r="BO144" s="25">
        <v>0</v>
      </c>
      <c r="BP144" s="24">
        <v>0</v>
      </c>
      <c r="BQ144" s="25">
        <v>4</v>
      </c>
      <c r="BR144" s="24">
        <v>514505.06</v>
      </c>
      <c r="BS144" s="25">
        <v>0</v>
      </c>
      <c r="BT144" s="26">
        <v>0</v>
      </c>
      <c r="BU144" s="25">
        <v>0</v>
      </c>
      <c r="BV144" s="24">
        <v>0</v>
      </c>
      <c r="BW144" s="25">
        <v>0</v>
      </c>
      <c r="BX144" s="26">
        <v>0</v>
      </c>
      <c r="BY144" s="25">
        <v>0</v>
      </c>
      <c r="BZ144" s="24">
        <v>0</v>
      </c>
      <c r="CA144" s="24">
        <f t="shared" si="59"/>
        <v>771757.6</v>
      </c>
      <c r="CB144" s="24">
        <f t="shared" si="60"/>
        <v>0</v>
      </c>
      <c r="CC144" s="25">
        <v>0</v>
      </c>
      <c r="CD144" s="24">
        <v>0</v>
      </c>
      <c r="CE144" s="25">
        <v>0</v>
      </c>
      <c r="CF144" s="24">
        <v>0</v>
      </c>
      <c r="CG144" s="25">
        <v>0</v>
      </c>
      <c r="CH144" s="24">
        <v>0</v>
      </c>
      <c r="CI144" s="25">
        <v>7</v>
      </c>
      <c r="CJ144" s="24">
        <v>771757.6</v>
      </c>
      <c r="CK144" s="25">
        <v>0</v>
      </c>
      <c r="CL144" s="26">
        <v>0</v>
      </c>
      <c r="CM144" s="25">
        <v>0</v>
      </c>
      <c r="CN144" s="24">
        <v>0</v>
      </c>
      <c r="CO144" s="25">
        <v>0</v>
      </c>
      <c r="CP144" s="26">
        <v>0</v>
      </c>
      <c r="CQ144" s="25">
        <v>0</v>
      </c>
      <c r="CR144" s="24">
        <v>0</v>
      </c>
    </row>
    <row r="145" spans="1:96" x14ac:dyDescent="0.25">
      <c r="A145" s="15">
        <v>114</v>
      </c>
      <c r="B145" s="8" t="s">
        <v>296</v>
      </c>
      <c r="C145" s="28">
        <v>330427</v>
      </c>
      <c r="D145" s="29" t="s">
        <v>146</v>
      </c>
      <c r="E145" s="29" t="s">
        <v>129</v>
      </c>
      <c r="F145" s="31" t="s">
        <v>147</v>
      </c>
      <c r="G145" s="24">
        <f t="shared" si="61"/>
        <v>0</v>
      </c>
      <c r="H145" s="24">
        <f t="shared" si="62"/>
        <v>0</v>
      </c>
      <c r="I145" s="25">
        <f t="shared" si="52"/>
        <v>0</v>
      </c>
      <c r="J145" s="24">
        <f t="shared" si="52"/>
        <v>0</v>
      </c>
      <c r="K145" s="25">
        <f t="shared" si="52"/>
        <v>0</v>
      </c>
      <c r="L145" s="24">
        <f t="shared" si="52"/>
        <v>0</v>
      </c>
      <c r="M145" s="25">
        <f t="shared" si="52"/>
        <v>0</v>
      </c>
      <c r="N145" s="24">
        <f t="shared" si="52"/>
        <v>0</v>
      </c>
      <c r="O145" s="25">
        <f t="shared" si="52"/>
        <v>0</v>
      </c>
      <c r="P145" s="24">
        <f t="shared" si="52"/>
        <v>0</v>
      </c>
      <c r="Q145" s="25">
        <f t="shared" si="52"/>
        <v>0</v>
      </c>
      <c r="R145" s="24">
        <f t="shared" si="52"/>
        <v>0</v>
      </c>
      <c r="S145" s="25">
        <f t="shared" si="52"/>
        <v>0</v>
      </c>
      <c r="T145" s="24">
        <f t="shared" si="50"/>
        <v>0</v>
      </c>
      <c r="U145" s="25">
        <f t="shared" si="50"/>
        <v>0</v>
      </c>
      <c r="V145" s="24">
        <f t="shared" si="50"/>
        <v>0</v>
      </c>
      <c r="W145" s="25">
        <f t="shared" si="50"/>
        <v>0</v>
      </c>
      <c r="X145" s="24">
        <f t="shared" si="50"/>
        <v>0</v>
      </c>
      <c r="Y145" s="24">
        <f t="shared" si="53"/>
        <v>0</v>
      </c>
      <c r="Z145" s="24">
        <f t="shared" si="54"/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6">
        <v>0</v>
      </c>
      <c r="AK145" s="25">
        <v>0</v>
      </c>
      <c r="AL145" s="24">
        <v>0</v>
      </c>
      <c r="AM145" s="25">
        <v>0</v>
      </c>
      <c r="AN145" s="26">
        <v>0</v>
      </c>
      <c r="AO145" s="25">
        <v>0</v>
      </c>
      <c r="AP145" s="24">
        <v>0</v>
      </c>
      <c r="AQ145" s="24">
        <f t="shared" si="55"/>
        <v>0</v>
      </c>
      <c r="AR145" s="24">
        <f t="shared" si="56"/>
        <v>0</v>
      </c>
      <c r="AS145" s="25">
        <v>0</v>
      </c>
      <c r="AT145" s="24">
        <v>0</v>
      </c>
      <c r="AU145" s="25">
        <v>0</v>
      </c>
      <c r="AV145" s="24">
        <v>0</v>
      </c>
      <c r="AW145" s="25">
        <v>0</v>
      </c>
      <c r="AX145" s="24">
        <v>0</v>
      </c>
      <c r="AY145" s="25">
        <v>0</v>
      </c>
      <c r="AZ145" s="24">
        <v>0</v>
      </c>
      <c r="BA145" s="25">
        <v>0</v>
      </c>
      <c r="BB145" s="26">
        <v>0</v>
      </c>
      <c r="BC145" s="25">
        <v>0</v>
      </c>
      <c r="BD145" s="24">
        <v>0</v>
      </c>
      <c r="BE145" s="25">
        <v>0</v>
      </c>
      <c r="BF145" s="26">
        <v>0</v>
      </c>
      <c r="BG145" s="25">
        <v>0</v>
      </c>
      <c r="BH145" s="24">
        <v>0</v>
      </c>
      <c r="BI145" s="24">
        <f t="shared" si="57"/>
        <v>0</v>
      </c>
      <c r="BJ145" s="24">
        <f t="shared" si="58"/>
        <v>0</v>
      </c>
      <c r="BK145" s="25">
        <v>0</v>
      </c>
      <c r="BL145" s="24">
        <v>0</v>
      </c>
      <c r="BM145" s="25">
        <v>0</v>
      </c>
      <c r="BN145" s="24">
        <v>0</v>
      </c>
      <c r="BO145" s="25">
        <v>0</v>
      </c>
      <c r="BP145" s="24">
        <v>0</v>
      </c>
      <c r="BQ145" s="25">
        <v>0</v>
      </c>
      <c r="BR145" s="24">
        <v>0</v>
      </c>
      <c r="BS145" s="25">
        <v>0</v>
      </c>
      <c r="BT145" s="26">
        <v>0</v>
      </c>
      <c r="BU145" s="25">
        <v>0</v>
      </c>
      <c r="BV145" s="24">
        <v>0</v>
      </c>
      <c r="BW145" s="25">
        <v>0</v>
      </c>
      <c r="BX145" s="26">
        <v>0</v>
      </c>
      <c r="BY145" s="25">
        <v>0</v>
      </c>
      <c r="BZ145" s="24">
        <v>0</v>
      </c>
      <c r="CA145" s="24">
        <f t="shared" si="59"/>
        <v>0</v>
      </c>
      <c r="CB145" s="24">
        <f t="shared" si="60"/>
        <v>0</v>
      </c>
      <c r="CC145" s="25">
        <v>0</v>
      </c>
      <c r="CD145" s="24">
        <v>0</v>
      </c>
      <c r="CE145" s="25">
        <v>0</v>
      </c>
      <c r="CF145" s="24">
        <v>0</v>
      </c>
      <c r="CG145" s="25">
        <v>0</v>
      </c>
      <c r="CH145" s="24">
        <v>0</v>
      </c>
      <c r="CI145" s="25">
        <v>0</v>
      </c>
      <c r="CJ145" s="24">
        <v>0</v>
      </c>
      <c r="CK145" s="25">
        <v>0</v>
      </c>
      <c r="CL145" s="26">
        <v>0</v>
      </c>
      <c r="CM145" s="25">
        <v>0</v>
      </c>
      <c r="CN145" s="24">
        <v>0</v>
      </c>
      <c r="CO145" s="25">
        <v>0</v>
      </c>
      <c r="CP145" s="26">
        <v>0</v>
      </c>
      <c r="CQ145" s="25">
        <v>0</v>
      </c>
      <c r="CR145" s="24">
        <v>0</v>
      </c>
    </row>
    <row r="146" spans="1:96" x14ac:dyDescent="0.25">
      <c r="A146" s="15">
        <v>115</v>
      </c>
      <c r="B146" s="8" t="s">
        <v>116</v>
      </c>
      <c r="C146" s="28"/>
      <c r="D146" s="29"/>
      <c r="E146" s="30" t="s">
        <v>128</v>
      </c>
      <c r="F146" s="31"/>
      <c r="G146" s="24">
        <f t="shared" si="61"/>
        <v>0</v>
      </c>
      <c r="H146" s="24">
        <f t="shared" si="62"/>
        <v>0</v>
      </c>
      <c r="I146" s="25">
        <f t="shared" si="52"/>
        <v>0</v>
      </c>
      <c r="J146" s="24">
        <f t="shared" si="52"/>
        <v>0</v>
      </c>
      <c r="K146" s="25">
        <f t="shared" si="52"/>
        <v>0</v>
      </c>
      <c r="L146" s="24">
        <f t="shared" si="52"/>
        <v>0</v>
      </c>
      <c r="M146" s="25">
        <f t="shared" si="52"/>
        <v>0</v>
      </c>
      <c r="N146" s="24">
        <f t="shared" si="52"/>
        <v>0</v>
      </c>
      <c r="O146" s="25">
        <f t="shared" si="52"/>
        <v>0</v>
      </c>
      <c r="P146" s="24">
        <f t="shared" si="52"/>
        <v>0</v>
      </c>
      <c r="Q146" s="25">
        <f t="shared" si="52"/>
        <v>0</v>
      </c>
      <c r="R146" s="24">
        <f t="shared" si="52"/>
        <v>0</v>
      </c>
      <c r="S146" s="25">
        <f t="shared" si="52"/>
        <v>0</v>
      </c>
      <c r="T146" s="24">
        <f t="shared" si="50"/>
        <v>0</v>
      </c>
      <c r="U146" s="25">
        <f t="shared" si="50"/>
        <v>0</v>
      </c>
      <c r="V146" s="24">
        <f t="shared" si="50"/>
        <v>0</v>
      </c>
      <c r="W146" s="25">
        <f t="shared" si="50"/>
        <v>0</v>
      </c>
      <c r="X146" s="24">
        <f t="shared" si="50"/>
        <v>0</v>
      </c>
      <c r="Y146" s="24">
        <f t="shared" si="53"/>
        <v>0</v>
      </c>
      <c r="Z146" s="24">
        <f t="shared" si="54"/>
        <v>0</v>
      </c>
      <c r="AA146" s="25">
        <v>0</v>
      </c>
      <c r="AB146" s="24">
        <v>0</v>
      </c>
      <c r="AC146" s="25">
        <v>0</v>
      </c>
      <c r="AD146" s="24">
        <v>0</v>
      </c>
      <c r="AE146" s="25">
        <v>0</v>
      </c>
      <c r="AF146" s="24">
        <v>0</v>
      </c>
      <c r="AG146" s="25">
        <v>0</v>
      </c>
      <c r="AH146" s="24">
        <v>0</v>
      </c>
      <c r="AI146" s="25">
        <v>0</v>
      </c>
      <c r="AJ146" s="26">
        <v>0</v>
      </c>
      <c r="AK146" s="25">
        <v>0</v>
      </c>
      <c r="AL146" s="24">
        <v>0</v>
      </c>
      <c r="AM146" s="25">
        <v>0</v>
      </c>
      <c r="AN146" s="26">
        <v>0</v>
      </c>
      <c r="AO146" s="25">
        <v>0</v>
      </c>
      <c r="AP146" s="24">
        <v>0</v>
      </c>
      <c r="AQ146" s="24">
        <f t="shared" si="55"/>
        <v>0</v>
      </c>
      <c r="AR146" s="24">
        <f t="shared" si="56"/>
        <v>0</v>
      </c>
      <c r="AS146" s="25">
        <v>0</v>
      </c>
      <c r="AT146" s="24">
        <v>0</v>
      </c>
      <c r="AU146" s="25">
        <v>0</v>
      </c>
      <c r="AV146" s="24">
        <v>0</v>
      </c>
      <c r="AW146" s="25">
        <v>0</v>
      </c>
      <c r="AX146" s="24">
        <v>0</v>
      </c>
      <c r="AY146" s="25">
        <v>0</v>
      </c>
      <c r="AZ146" s="24">
        <v>0</v>
      </c>
      <c r="BA146" s="25">
        <v>0</v>
      </c>
      <c r="BB146" s="26">
        <v>0</v>
      </c>
      <c r="BC146" s="25">
        <v>0</v>
      </c>
      <c r="BD146" s="24">
        <v>0</v>
      </c>
      <c r="BE146" s="25">
        <v>0</v>
      </c>
      <c r="BF146" s="26">
        <v>0</v>
      </c>
      <c r="BG146" s="25">
        <v>0</v>
      </c>
      <c r="BH146" s="24">
        <v>0</v>
      </c>
      <c r="BI146" s="24">
        <f t="shared" si="57"/>
        <v>0</v>
      </c>
      <c r="BJ146" s="24">
        <f t="shared" si="58"/>
        <v>0</v>
      </c>
      <c r="BK146" s="25">
        <v>0</v>
      </c>
      <c r="BL146" s="24">
        <v>0</v>
      </c>
      <c r="BM146" s="25">
        <v>0</v>
      </c>
      <c r="BN146" s="24">
        <v>0</v>
      </c>
      <c r="BO146" s="25">
        <v>0</v>
      </c>
      <c r="BP146" s="24">
        <v>0</v>
      </c>
      <c r="BQ146" s="25">
        <v>0</v>
      </c>
      <c r="BR146" s="24">
        <v>0</v>
      </c>
      <c r="BS146" s="25">
        <v>0</v>
      </c>
      <c r="BT146" s="26">
        <v>0</v>
      </c>
      <c r="BU146" s="25">
        <v>0</v>
      </c>
      <c r="BV146" s="24">
        <v>0</v>
      </c>
      <c r="BW146" s="25">
        <v>0</v>
      </c>
      <c r="BX146" s="26">
        <v>0</v>
      </c>
      <c r="BY146" s="25">
        <v>0</v>
      </c>
      <c r="BZ146" s="24">
        <v>0</v>
      </c>
      <c r="CA146" s="24">
        <f t="shared" si="59"/>
        <v>0</v>
      </c>
      <c r="CB146" s="24">
        <f t="shared" si="60"/>
        <v>0</v>
      </c>
      <c r="CC146" s="25">
        <v>0</v>
      </c>
      <c r="CD146" s="24">
        <v>0</v>
      </c>
      <c r="CE146" s="25">
        <v>0</v>
      </c>
      <c r="CF146" s="24">
        <v>0</v>
      </c>
      <c r="CG146" s="25">
        <v>0</v>
      </c>
      <c r="CH146" s="24">
        <v>0</v>
      </c>
      <c r="CI146" s="25">
        <v>0</v>
      </c>
      <c r="CJ146" s="24">
        <v>0</v>
      </c>
      <c r="CK146" s="25">
        <v>0</v>
      </c>
      <c r="CL146" s="26">
        <v>0</v>
      </c>
      <c r="CM146" s="25">
        <v>0</v>
      </c>
      <c r="CN146" s="24">
        <v>0</v>
      </c>
      <c r="CO146" s="25">
        <v>0</v>
      </c>
      <c r="CP146" s="26">
        <v>0</v>
      </c>
      <c r="CQ146" s="25">
        <v>0</v>
      </c>
      <c r="CR146" s="24">
        <v>0</v>
      </c>
    </row>
    <row r="147" spans="1:96" s="58" customFormat="1" x14ac:dyDescent="0.2">
      <c r="A147" s="15">
        <v>116</v>
      </c>
      <c r="B147" s="8" t="s">
        <v>149</v>
      </c>
      <c r="C147" s="28">
        <v>330382</v>
      </c>
      <c r="D147" s="29" t="s">
        <v>142</v>
      </c>
      <c r="E147" s="29" t="s">
        <v>128</v>
      </c>
      <c r="F147" s="31" t="s">
        <v>143</v>
      </c>
      <c r="G147" s="24">
        <f t="shared" si="61"/>
        <v>249457</v>
      </c>
      <c r="H147" s="24">
        <f t="shared" si="62"/>
        <v>0</v>
      </c>
      <c r="I147" s="25">
        <f t="shared" si="52"/>
        <v>0</v>
      </c>
      <c r="J147" s="24">
        <f t="shared" si="52"/>
        <v>0</v>
      </c>
      <c r="K147" s="25">
        <f t="shared" si="52"/>
        <v>0</v>
      </c>
      <c r="L147" s="24">
        <f t="shared" si="52"/>
        <v>0</v>
      </c>
      <c r="M147" s="25">
        <f t="shared" si="52"/>
        <v>0</v>
      </c>
      <c r="N147" s="24">
        <f t="shared" si="52"/>
        <v>0</v>
      </c>
      <c r="O147" s="25">
        <f t="shared" si="52"/>
        <v>2</v>
      </c>
      <c r="P147" s="24">
        <f t="shared" si="52"/>
        <v>249457</v>
      </c>
      <c r="Q147" s="25">
        <f t="shared" si="52"/>
        <v>0</v>
      </c>
      <c r="R147" s="24">
        <f t="shared" si="52"/>
        <v>0</v>
      </c>
      <c r="S147" s="25">
        <f t="shared" si="52"/>
        <v>0</v>
      </c>
      <c r="T147" s="24">
        <f t="shared" si="50"/>
        <v>0</v>
      </c>
      <c r="U147" s="25">
        <f t="shared" si="50"/>
        <v>0</v>
      </c>
      <c r="V147" s="24">
        <f t="shared" si="50"/>
        <v>0</v>
      </c>
      <c r="W147" s="25">
        <f t="shared" si="50"/>
        <v>0</v>
      </c>
      <c r="X147" s="24">
        <f t="shared" si="50"/>
        <v>0</v>
      </c>
      <c r="Y147" s="24">
        <f t="shared" si="53"/>
        <v>124728.5</v>
      </c>
      <c r="Z147" s="24">
        <f t="shared" si="54"/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1</v>
      </c>
      <c r="AH147" s="24">
        <v>124728.5</v>
      </c>
      <c r="AI147" s="25">
        <v>0</v>
      </c>
      <c r="AJ147" s="26">
        <v>0</v>
      </c>
      <c r="AK147" s="25">
        <v>0</v>
      </c>
      <c r="AL147" s="24">
        <v>0</v>
      </c>
      <c r="AM147" s="25">
        <v>0</v>
      </c>
      <c r="AN147" s="26">
        <v>0</v>
      </c>
      <c r="AO147" s="25">
        <v>0</v>
      </c>
      <c r="AP147" s="24">
        <v>0</v>
      </c>
      <c r="AQ147" s="24">
        <f t="shared" si="55"/>
        <v>124728.5</v>
      </c>
      <c r="AR147" s="24">
        <f t="shared" si="56"/>
        <v>0</v>
      </c>
      <c r="AS147" s="25">
        <v>0</v>
      </c>
      <c r="AT147" s="24">
        <v>0</v>
      </c>
      <c r="AU147" s="25">
        <v>0</v>
      </c>
      <c r="AV147" s="24">
        <v>0</v>
      </c>
      <c r="AW147" s="25">
        <v>0</v>
      </c>
      <c r="AX147" s="24">
        <v>0</v>
      </c>
      <c r="AY147" s="25">
        <v>1</v>
      </c>
      <c r="AZ147" s="24">
        <v>124728.5</v>
      </c>
      <c r="BA147" s="25">
        <v>0</v>
      </c>
      <c r="BB147" s="26">
        <v>0</v>
      </c>
      <c r="BC147" s="25">
        <v>0</v>
      </c>
      <c r="BD147" s="24">
        <v>0</v>
      </c>
      <c r="BE147" s="25">
        <v>0</v>
      </c>
      <c r="BF147" s="26">
        <v>0</v>
      </c>
      <c r="BG147" s="25">
        <v>0</v>
      </c>
      <c r="BH147" s="24">
        <v>0</v>
      </c>
      <c r="BI147" s="24">
        <f t="shared" si="57"/>
        <v>0</v>
      </c>
      <c r="BJ147" s="24">
        <f t="shared" si="58"/>
        <v>0</v>
      </c>
      <c r="BK147" s="25">
        <v>0</v>
      </c>
      <c r="BL147" s="24">
        <v>0</v>
      </c>
      <c r="BM147" s="25">
        <v>0</v>
      </c>
      <c r="BN147" s="24">
        <v>0</v>
      </c>
      <c r="BO147" s="25">
        <v>0</v>
      </c>
      <c r="BP147" s="24">
        <v>0</v>
      </c>
      <c r="BQ147" s="25">
        <v>0</v>
      </c>
      <c r="BR147" s="24"/>
      <c r="BS147" s="25">
        <v>0</v>
      </c>
      <c r="BT147" s="26">
        <v>0</v>
      </c>
      <c r="BU147" s="25">
        <v>0</v>
      </c>
      <c r="BV147" s="24">
        <v>0</v>
      </c>
      <c r="BW147" s="25">
        <v>0</v>
      </c>
      <c r="BX147" s="26">
        <v>0</v>
      </c>
      <c r="BY147" s="25">
        <v>0</v>
      </c>
      <c r="BZ147" s="24">
        <v>0</v>
      </c>
      <c r="CA147" s="24">
        <f t="shared" si="59"/>
        <v>0</v>
      </c>
      <c r="CB147" s="24">
        <f t="shared" si="60"/>
        <v>0</v>
      </c>
      <c r="CC147" s="25">
        <v>0</v>
      </c>
      <c r="CD147" s="24">
        <v>0</v>
      </c>
      <c r="CE147" s="25">
        <v>0</v>
      </c>
      <c r="CF147" s="24">
        <v>0</v>
      </c>
      <c r="CG147" s="25">
        <v>0</v>
      </c>
      <c r="CH147" s="24">
        <v>0</v>
      </c>
      <c r="CI147" s="25">
        <v>0</v>
      </c>
      <c r="CJ147" s="24">
        <v>0</v>
      </c>
      <c r="CK147" s="25">
        <v>0</v>
      </c>
      <c r="CL147" s="26">
        <v>0</v>
      </c>
      <c r="CM147" s="25">
        <v>0</v>
      </c>
      <c r="CN147" s="24">
        <v>0</v>
      </c>
      <c r="CO147" s="25">
        <v>0</v>
      </c>
      <c r="CP147" s="26">
        <v>0</v>
      </c>
      <c r="CQ147" s="25">
        <v>0</v>
      </c>
      <c r="CR147" s="24">
        <v>0</v>
      </c>
    </row>
    <row r="148" spans="1:96" x14ac:dyDescent="0.25">
      <c r="A148" s="15">
        <v>117</v>
      </c>
      <c r="B148" s="8" t="s">
        <v>150</v>
      </c>
      <c r="C148" s="69"/>
      <c r="D148" s="71"/>
      <c r="E148" s="71"/>
      <c r="F148" s="73"/>
      <c r="G148" s="24">
        <f t="shared" si="61"/>
        <v>0</v>
      </c>
      <c r="H148" s="24">
        <f t="shared" si="62"/>
        <v>0</v>
      </c>
      <c r="I148" s="25">
        <f t="shared" si="52"/>
        <v>0</v>
      </c>
      <c r="J148" s="24">
        <f t="shared" si="52"/>
        <v>0</v>
      </c>
      <c r="K148" s="25">
        <f t="shared" si="52"/>
        <v>0</v>
      </c>
      <c r="L148" s="24">
        <f t="shared" si="52"/>
        <v>0</v>
      </c>
      <c r="M148" s="25">
        <f t="shared" si="52"/>
        <v>0</v>
      </c>
      <c r="N148" s="24">
        <f t="shared" si="52"/>
        <v>0</v>
      </c>
      <c r="O148" s="25">
        <f t="shared" si="52"/>
        <v>0</v>
      </c>
      <c r="P148" s="24">
        <f t="shared" si="52"/>
        <v>0</v>
      </c>
      <c r="Q148" s="25">
        <f t="shared" si="52"/>
        <v>0</v>
      </c>
      <c r="R148" s="24">
        <f t="shared" si="52"/>
        <v>0</v>
      </c>
      <c r="S148" s="25">
        <f t="shared" si="52"/>
        <v>0</v>
      </c>
      <c r="T148" s="24">
        <f t="shared" si="50"/>
        <v>0</v>
      </c>
      <c r="U148" s="25">
        <f t="shared" si="50"/>
        <v>0</v>
      </c>
      <c r="V148" s="24">
        <f t="shared" si="50"/>
        <v>0</v>
      </c>
      <c r="W148" s="25">
        <f t="shared" si="50"/>
        <v>0</v>
      </c>
      <c r="X148" s="24">
        <f t="shared" si="50"/>
        <v>0</v>
      </c>
      <c r="Y148" s="24">
        <f t="shared" si="53"/>
        <v>0</v>
      </c>
      <c r="Z148" s="24">
        <f t="shared" si="54"/>
        <v>0</v>
      </c>
      <c r="AA148" s="25">
        <v>0</v>
      </c>
      <c r="AB148" s="24">
        <v>0</v>
      </c>
      <c r="AC148" s="25">
        <v>0</v>
      </c>
      <c r="AD148" s="24">
        <v>0</v>
      </c>
      <c r="AE148" s="25">
        <v>0</v>
      </c>
      <c r="AF148" s="24">
        <v>0</v>
      </c>
      <c r="AG148" s="25">
        <v>0</v>
      </c>
      <c r="AH148" s="24">
        <v>0</v>
      </c>
      <c r="AI148" s="25">
        <v>0</v>
      </c>
      <c r="AJ148" s="24">
        <v>0</v>
      </c>
      <c r="AK148" s="25">
        <v>0</v>
      </c>
      <c r="AL148" s="24">
        <v>0</v>
      </c>
      <c r="AM148" s="25">
        <v>0</v>
      </c>
      <c r="AN148" s="24">
        <v>0</v>
      </c>
      <c r="AO148" s="25">
        <v>0</v>
      </c>
      <c r="AP148" s="24">
        <v>0</v>
      </c>
      <c r="AQ148" s="24">
        <f t="shared" si="55"/>
        <v>0</v>
      </c>
      <c r="AR148" s="24">
        <f t="shared" si="56"/>
        <v>0</v>
      </c>
      <c r="AS148" s="25">
        <v>0</v>
      </c>
      <c r="AT148" s="24">
        <v>0</v>
      </c>
      <c r="AU148" s="25">
        <v>0</v>
      </c>
      <c r="AV148" s="24">
        <v>0</v>
      </c>
      <c r="AW148" s="25">
        <v>0</v>
      </c>
      <c r="AX148" s="24">
        <v>0</v>
      </c>
      <c r="AY148" s="25">
        <v>0</v>
      </c>
      <c r="AZ148" s="24">
        <v>0</v>
      </c>
      <c r="BA148" s="25">
        <v>0</v>
      </c>
      <c r="BB148" s="24">
        <v>0</v>
      </c>
      <c r="BC148" s="25">
        <v>0</v>
      </c>
      <c r="BD148" s="24">
        <v>0</v>
      </c>
      <c r="BE148" s="25">
        <v>0</v>
      </c>
      <c r="BF148" s="24">
        <v>0</v>
      </c>
      <c r="BG148" s="25">
        <v>0</v>
      </c>
      <c r="BH148" s="24">
        <v>0</v>
      </c>
      <c r="BI148" s="24">
        <f t="shared" si="57"/>
        <v>0</v>
      </c>
      <c r="BJ148" s="24">
        <f t="shared" si="58"/>
        <v>0</v>
      </c>
      <c r="BK148" s="25">
        <v>0</v>
      </c>
      <c r="BL148" s="24">
        <v>0</v>
      </c>
      <c r="BM148" s="25">
        <v>0</v>
      </c>
      <c r="BN148" s="24">
        <v>0</v>
      </c>
      <c r="BO148" s="25">
        <v>0</v>
      </c>
      <c r="BP148" s="24">
        <v>0</v>
      </c>
      <c r="BQ148" s="25">
        <v>0</v>
      </c>
      <c r="BR148" s="24">
        <v>0</v>
      </c>
      <c r="BS148" s="25">
        <v>0</v>
      </c>
      <c r="BT148" s="24">
        <v>0</v>
      </c>
      <c r="BU148" s="25">
        <v>0</v>
      </c>
      <c r="BV148" s="24">
        <v>0</v>
      </c>
      <c r="BW148" s="25">
        <v>0</v>
      </c>
      <c r="BX148" s="24">
        <v>0</v>
      </c>
      <c r="BY148" s="25">
        <v>0</v>
      </c>
      <c r="BZ148" s="24">
        <v>0</v>
      </c>
      <c r="CA148" s="24">
        <f t="shared" si="59"/>
        <v>0</v>
      </c>
      <c r="CB148" s="24">
        <f t="shared" si="60"/>
        <v>0</v>
      </c>
      <c r="CC148" s="25">
        <v>0</v>
      </c>
      <c r="CD148" s="24">
        <v>0</v>
      </c>
      <c r="CE148" s="25">
        <v>0</v>
      </c>
      <c r="CF148" s="24">
        <v>0</v>
      </c>
      <c r="CG148" s="25">
        <v>0</v>
      </c>
      <c r="CH148" s="24">
        <v>0</v>
      </c>
      <c r="CI148" s="25">
        <v>0</v>
      </c>
      <c r="CJ148" s="24">
        <v>0</v>
      </c>
      <c r="CK148" s="25">
        <v>0</v>
      </c>
      <c r="CL148" s="24">
        <v>0</v>
      </c>
      <c r="CM148" s="25">
        <v>0</v>
      </c>
      <c r="CN148" s="24">
        <v>0</v>
      </c>
      <c r="CO148" s="25">
        <v>0</v>
      </c>
      <c r="CP148" s="24">
        <v>0</v>
      </c>
      <c r="CQ148" s="25">
        <v>0</v>
      </c>
      <c r="CR148" s="24">
        <v>0</v>
      </c>
    </row>
    <row r="149" spans="1:96" x14ac:dyDescent="0.25">
      <c r="A149" s="15">
        <v>118</v>
      </c>
      <c r="B149" s="8" t="s">
        <v>151</v>
      </c>
      <c r="C149" s="69"/>
      <c r="D149" s="71"/>
      <c r="E149" s="71"/>
      <c r="F149" s="73"/>
      <c r="G149" s="24">
        <f t="shared" si="61"/>
        <v>0</v>
      </c>
      <c r="H149" s="24">
        <f t="shared" si="62"/>
        <v>0</v>
      </c>
      <c r="I149" s="25">
        <f t="shared" si="52"/>
        <v>0</v>
      </c>
      <c r="J149" s="24">
        <f t="shared" si="52"/>
        <v>0</v>
      </c>
      <c r="K149" s="25">
        <f t="shared" si="52"/>
        <v>0</v>
      </c>
      <c r="L149" s="24">
        <f t="shared" si="52"/>
        <v>0</v>
      </c>
      <c r="M149" s="25">
        <f t="shared" si="52"/>
        <v>0</v>
      </c>
      <c r="N149" s="24">
        <f t="shared" si="52"/>
        <v>0</v>
      </c>
      <c r="O149" s="25">
        <f t="shared" si="52"/>
        <v>0</v>
      </c>
      <c r="P149" s="24">
        <f t="shared" si="52"/>
        <v>0</v>
      </c>
      <c r="Q149" s="25">
        <f t="shared" si="52"/>
        <v>0</v>
      </c>
      <c r="R149" s="24">
        <f t="shared" si="52"/>
        <v>0</v>
      </c>
      <c r="S149" s="25">
        <f t="shared" si="52"/>
        <v>0</v>
      </c>
      <c r="T149" s="24">
        <f t="shared" si="50"/>
        <v>0</v>
      </c>
      <c r="U149" s="25">
        <f t="shared" si="50"/>
        <v>0</v>
      </c>
      <c r="V149" s="24">
        <f t="shared" si="50"/>
        <v>0</v>
      </c>
      <c r="W149" s="25">
        <f t="shared" si="50"/>
        <v>0</v>
      </c>
      <c r="X149" s="24">
        <f t="shared" si="50"/>
        <v>0</v>
      </c>
      <c r="Y149" s="24">
        <f t="shared" si="53"/>
        <v>0</v>
      </c>
      <c r="Z149" s="24">
        <f t="shared" si="54"/>
        <v>0</v>
      </c>
      <c r="AA149" s="25">
        <v>0</v>
      </c>
      <c r="AB149" s="24">
        <v>0</v>
      </c>
      <c r="AC149" s="25">
        <v>0</v>
      </c>
      <c r="AD149" s="24">
        <v>0</v>
      </c>
      <c r="AE149" s="25">
        <v>0</v>
      </c>
      <c r="AF149" s="24">
        <v>0</v>
      </c>
      <c r="AG149" s="25">
        <v>0</v>
      </c>
      <c r="AH149" s="24">
        <v>0</v>
      </c>
      <c r="AI149" s="25">
        <v>0</v>
      </c>
      <c r="AJ149" s="24">
        <v>0</v>
      </c>
      <c r="AK149" s="25">
        <v>0</v>
      </c>
      <c r="AL149" s="24">
        <v>0</v>
      </c>
      <c r="AM149" s="25">
        <v>0</v>
      </c>
      <c r="AN149" s="24">
        <v>0</v>
      </c>
      <c r="AO149" s="25">
        <v>0</v>
      </c>
      <c r="AP149" s="24">
        <v>0</v>
      </c>
      <c r="AQ149" s="24">
        <f t="shared" si="55"/>
        <v>0</v>
      </c>
      <c r="AR149" s="24">
        <f t="shared" si="56"/>
        <v>0</v>
      </c>
      <c r="AS149" s="25">
        <v>0</v>
      </c>
      <c r="AT149" s="24">
        <v>0</v>
      </c>
      <c r="AU149" s="25">
        <v>0</v>
      </c>
      <c r="AV149" s="24">
        <v>0</v>
      </c>
      <c r="AW149" s="25">
        <v>0</v>
      </c>
      <c r="AX149" s="24">
        <v>0</v>
      </c>
      <c r="AY149" s="25"/>
      <c r="AZ149" s="24"/>
      <c r="BA149" s="25">
        <v>0</v>
      </c>
      <c r="BB149" s="24">
        <v>0</v>
      </c>
      <c r="BC149" s="25">
        <v>0</v>
      </c>
      <c r="BD149" s="24">
        <v>0</v>
      </c>
      <c r="BE149" s="25">
        <v>0</v>
      </c>
      <c r="BF149" s="24">
        <v>0</v>
      </c>
      <c r="BG149" s="25">
        <v>0</v>
      </c>
      <c r="BH149" s="24">
        <v>0</v>
      </c>
      <c r="BI149" s="24">
        <f t="shared" si="57"/>
        <v>0</v>
      </c>
      <c r="BJ149" s="24">
        <f t="shared" si="58"/>
        <v>0</v>
      </c>
      <c r="BK149" s="25">
        <v>0</v>
      </c>
      <c r="BL149" s="24">
        <v>0</v>
      </c>
      <c r="BM149" s="25">
        <v>0</v>
      </c>
      <c r="BN149" s="24">
        <v>0</v>
      </c>
      <c r="BO149" s="25">
        <v>0</v>
      </c>
      <c r="BP149" s="24">
        <v>0</v>
      </c>
      <c r="BQ149" s="25">
        <v>0</v>
      </c>
      <c r="BR149" s="24">
        <v>0</v>
      </c>
      <c r="BS149" s="25">
        <v>0</v>
      </c>
      <c r="BT149" s="24">
        <v>0</v>
      </c>
      <c r="BU149" s="25">
        <v>0</v>
      </c>
      <c r="BV149" s="24">
        <v>0</v>
      </c>
      <c r="BW149" s="25">
        <v>0</v>
      </c>
      <c r="BX149" s="24">
        <v>0</v>
      </c>
      <c r="BY149" s="25">
        <v>0</v>
      </c>
      <c r="BZ149" s="24">
        <v>0</v>
      </c>
      <c r="CA149" s="24">
        <f t="shared" si="59"/>
        <v>0</v>
      </c>
      <c r="CB149" s="24">
        <f t="shared" si="60"/>
        <v>0</v>
      </c>
      <c r="CC149" s="25">
        <v>0</v>
      </c>
      <c r="CD149" s="24">
        <v>0</v>
      </c>
      <c r="CE149" s="25">
        <v>0</v>
      </c>
      <c r="CF149" s="24">
        <v>0</v>
      </c>
      <c r="CG149" s="25">
        <v>0</v>
      </c>
      <c r="CH149" s="24">
        <v>0</v>
      </c>
      <c r="CI149" s="25">
        <v>0</v>
      </c>
      <c r="CJ149" s="24">
        <v>0</v>
      </c>
      <c r="CK149" s="25">
        <v>0</v>
      </c>
      <c r="CL149" s="24">
        <v>0</v>
      </c>
      <c r="CM149" s="25">
        <v>0</v>
      </c>
      <c r="CN149" s="24">
        <v>0</v>
      </c>
      <c r="CO149" s="25">
        <v>0</v>
      </c>
      <c r="CP149" s="24">
        <v>0</v>
      </c>
      <c r="CQ149" s="25">
        <v>0</v>
      </c>
      <c r="CR149" s="24">
        <v>0</v>
      </c>
    </row>
    <row r="150" spans="1:96" x14ac:dyDescent="0.25">
      <c r="A150" s="15">
        <v>119</v>
      </c>
      <c r="B150" s="8" t="s">
        <v>297</v>
      </c>
      <c r="C150" s="69"/>
      <c r="D150" s="71"/>
      <c r="E150" s="71"/>
      <c r="F150" s="73"/>
      <c r="G150" s="24">
        <f t="shared" si="61"/>
        <v>0</v>
      </c>
      <c r="H150" s="24">
        <f t="shared" si="62"/>
        <v>0</v>
      </c>
      <c r="I150" s="25">
        <f t="shared" si="52"/>
        <v>0</v>
      </c>
      <c r="J150" s="24">
        <f t="shared" si="52"/>
        <v>0</v>
      </c>
      <c r="K150" s="25">
        <f t="shared" si="52"/>
        <v>0</v>
      </c>
      <c r="L150" s="24">
        <f t="shared" si="52"/>
        <v>0</v>
      </c>
      <c r="M150" s="25">
        <f t="shared" si="52"/>
        <v>0</v>
      </c>
      <c r="N150" s="24">
        <f t="shared" si="52"/>
        <v>0</v>
      </c>
      <c r="O150" s="25">
        <f t="shared" si="52"/>
        <v>0</v>
      </c>
      <c r="P150" s="24">
        <f t="shared" si="52"/>
        <v>0</v>
      </c>
      <c r="Q150" s="25">
        <f t="shared" si="52"/>
        <v>0</v>
      </c>
      <c r="R150" s="24">
        <f t="shared" si="52"/>
        <v>0</v>
      </c>
      <c r="S150" s="25">
        <f t="shared" si="52"/>
        <v>0</v>
      </c>
      <c r="T150" s="24">
        <f t="shared" si="50"/>
        <v>0</v>
      </c>
      <c r="U150" s="25">
        <f t="shared" si="50"/>
        <v>0</v>
      </c>
      <c r="V150" s="24">
        <f t="shared" si="50"/>
        <v>0</v>
      </c>
      <c r="W150" s="25">
        <f t="shared" si="50"/>
        <v>0</v>
      </c>
      <c r="X150" s="24">
        <f t="shared" si="50"/>
        <v>0</v>
      </c>
      <c r="Y150" s="24">
        <f t="shared" si="53"/>
        <v>0</v>
      </c>
      <c r="Z150" s="24">
        <f t="shared" si="54"/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/>
      <c r="AH150" s="24"/>
      <c r="AI150" s="25">
        <v>0</v>
      </c>
      <c r="AJ150" s="24">
        <v>0</v>
      </c>
      <c r="AK150" s="25">
        <v>0</v>
      </c>
      <c r="AL150" s="24">
        <v>0</v>
      </c>
      <c r="AM150" s="25">
        <v>0</v>
      </c>
      <c r="AN150" s="24">
        <v>0</v>
      </c>
      <c r="AO150" s="25">
        <v>0</v>
      </c>
      <c r="AP150" s="24">
        <v>0</v>
      </c>
      <c r="AQ150" s="24">
        <f t="shared" si="55"/>
        <v>0</v>
      </c>
      <c r="AR150" s="24">
        <f t="shared" si="56"/>
        <v>0</v>
      </c>
      <c r="AS150" s="25">
        <v>0</v>
      </c>
      <c r="AT150" s="24">
        <v>0</v>
      </c>
      <c r="AU150" s="25">
        <v>0</v>
      </c>
      <c r="AV150" s="24">
        <v>0</v>
      </c>
      <c r="AW150" s="25">
        <v>0</v>
      </c>
      <c r="AX150" s="24">
        <v>0</v>
      </c>
      <c r="AY150" s="25"/>
      <c r="AZ150" s="24"/>
      <c r="BA150" s="25">
        <v>0</v>
      </c>
      <c r="BB150" s="24">
        <v>0</v>
      </c>
      <c r="BC150" s="25">
        <v>0</v>
      </c>
      <c r="BD150" s="24">
        <v>0</v>
      </c>
      <c r="BE150" s="25">
        <v>0</v>
      </c>
      <c r="BF150" s="24">
        <v>0</v>
      </c>
      <c r="BG150" s="25">
        <v>0</v>
      </c>
      <c r="BH150" s="24">
        <v>0</v>
      </c>
      <c r="BI150" s="24">
        <f t="shared" si="57"/>
        <v>0</v>
      </c>
      <c r="BJ150" s="24">
        <f t="shared" si="58"/>
        <v>0</v>
      </c>
      <c r="BK150" s="25">
        <v>0</v>
      </c>
      <c r="BL150" s="24">
        <v>0</v>
      </c>
      <c r="BM150" s="25">
        <v>0</v>
      </c>
      <c r="BN150" s="24">
        <v>0</v>
      </c>
      <c r="BO150" s="25">
        <v>0</v>
      </c>
      <c r="BP150" s="24">
        <v>0</v>
      </c>
      <c r="BQ150" s="25"/>
      <c r="BR150" s="24"/>
      <c r="BS150" s="25">
        <v>0</v>
      </c>
      <c r="BT150" s="24">
        <v>0</v>
      </c>
      <c r="BU150" s="25">
        <v>0</v>
      </c>
      <c r="BV150" s="24">
        <v>0</v>
      </c>
      <c r="BW150" s="25">
        <v>0</v>
      </c>
      <c r="BX150" s="24">
        <v>0</v>
      </c>
      <c r="BY150" s="25">
        <v>0</v>
      </c>
      <c r="BZ150" s="24">
        <v>0</v>
      </c>
      <c r="CA150" s="24">
        <f t="shared" si="59"/>
        <v>0</v>
      </c>
      <c r="CB150" s="24">
        <f t="shared" si="60"/>
        <v>0</v>
      </c>
      <c r="CC150" s="25">
        <v>0</v>
      </c>
      <c r="CD150" s="24">
        <v>0</v>
      </c>
      <c r="CE150" s="25">
        <v>0</v>
      </c>
      <c r="CF150" s="24">
        <v>0</v>
      </c>
      <c r="CG150" s="25">
        <v>0</v>
      </c>
      <c r="CH150" s="24">
        <v>0</v>
      </c>
      <c r="CI150" s="25"/>
      <c r="CJ150" s="24"/>
      <c r="CK150" s="25">
        <v>0</v>
      </c>
      <c r="CL150" s="24">
        <v>0</v>
      </c>
      <c r="CM150" s="25">
        <v>0</v>
      </c>
      <c r="CN150" s="24">
        <v>0</v>
      </c>
      <c r="CO150" s="25">
        <v>0</v>
      </c>
      <c r="CP150" s="24">
        <v>0</v>
      </c>
      <c r="CQ150" s="25">
        <v>0</v>
      </c>
      <c r="CR150" s="24">
        <v>0</v>
      </c>
    </row>
    <row r="151" spans="1:96" x14ac:dyDescent="0.25">
      <c r="A151" s="6"/>
      <c r="B151" s="13" t="s">
        <v>298</v>
      </c>
      <c r="C151" s="69"/>
      <c r="D151" s="71"/>
      <c r="E151" s="71"/>
      <c r="F151" s="73"/>
      <c r="G151" s="24">
        <f t="shared" si="61"/>
        <v>0</v>
      </c>
      <c r="H151" s="24">
        <f t="shared" si="62"/>
        <v>0</v>
      </c>
      <c r="I151" s="25">
        <f t="shared" si="52"/>
        <v>0</v>
      </c>
      <c r="J151" s="24">
        <f t="shared" si="52"/>
        <v>0</v>
      </c>
      <c r="K151" s="25">
        <f t="shared" si="52"/>
        <v>0</v>
      </c>
      <c r="L151" s="24">
        <f t="shared" si="52"/>
        <v>0</v>
      </c>
      <c r="M151" s="25">
        <f t="shared" si="52"/>
        <v>0</v>
      </c>
      <c r="N151" s="24">
        <f t="shared" si="52"/>
        <v>0</v>
      </c>
      <c r="O151" s="25">
        <f t="shared" si="52"/>
        <v>0</v>
      </c>
      <c r="P151" s="24">
        <f t="shared" si="52"/>
        <v>0</v>
      </c>
      <c r="Q151" s="25">
        <f t="shared" si="52"/>
        <v>0</v>
      </c>
      <c r="R151" s="24">
        <f t="shared" si="52"/>
        <v>0</v>
      </c>
      <c r="S151" s="25">
        <f t="shared" si="52"/>
        <v>0</v>
      </c>
      <c r="T151" s="24">
        <f t="shared" si="50"/>
        <v>0</v>
      </c>
      <c r="U151" s="25">
        <f t="shared" si="50"/>
        <v>0</v>
      </c>
      <c r="V151" s="24">
        <f t="shared" si="50"/>
        <v>0</v>
      </c>
      <c r="W151" s="25">
        <f t="shared" si="50"/>
        <v>0</v>
      </c>
      <c r="X151" s="24">
        <f t="shared" si="50"/>
        <v>0</v>
      </c>
      <c r="Y151" s="24">
        <f t="shared" si="53"/>
        <v>0</v>
      </c>
      <c r="Z151" s="24">
        <f t="shared" si="54"/>
        <v>0</v>
      </c>
      <c r="AA151" s="25">
        <v>0</v>
      </c>
      <c r="AB151" s="24">
        <v>0</v>
      </c>
      <c r="AC151" s="25">
        <v>0</v>
      </c>
      <c r="AD151" s="24">
        <v>0</v>
      </c>
      <c r="AE151" s="25">
        <v>0</v>
      </c>
      <c r="AF151" s="24">
        <v>0</v>
      </c>
      <c r="AG151" s="25">
        <v>0</v>
      </c>
      <c r="AH151" s="24">
        <v>0</v>
      </c>
      <c r="AI151" s="25"/>
      <c r="AJ151" s="24"/>
      <c r="AK151" s="25"/>
      <c r="AL151" s="24"/>
      <c r="AM151" s="25"/>
      <c r="AN151" s="24"/>
      <c r="AO151" s="25">
        <v>0</v>
      </c>
      <c r="AP151" s="24">
        <v>0</v>
      </c>
      <c r="AQ151" s="24">
        <f t="shared" si="55"/>
        <v>0</v>
      </c>
      <c r="AR151" s="24">
        <f t="shared" si="56"/>
        <v>0</v>
      </c>
      <c r="AS151" s="25">
        <v>0</v>
      </c>
      <c r="AT151" s="24">
        <v>0</v>
      </c>
      <c r="AU151" s="25">
        <v>0</v>
      </c>
      <c r="AV151" s="24">
        <v>0</v>
      </c>
      <c r="AW151" s="25">
        <v>0</v>
      </c>
      <c r="AX151" s="24">
        <v>0</v>
      </c>
      <c r="AY151" s="25"/>
      <c r="AZ151" s="24"/>
      <c r="BA151" s="25"/>
      <c r="BB151" s="24"/>
      <c r="BC151" s="25"/>
      <c r="BD151" s="24"/>
      <c r="BE151" s="25"/>
      <c r="BF151" s="24"/>
      <c r="BG151" s="25">
        <v>0</v>
      </c>
      <c r="BH151" s="24">
        <v>0</v>
      </c>
      <c r="BI151" s="24">
        <f t="shared" si="57"/>
        <v>0</v>
      </c>
      <c r="BJ151" s="24">
        <f t="shared" si="58"/>
        <v>0</v>
      </c>
      <c r="BK151" s="25">
        <v>0</v>
      </c>
      <c r="BL151" s="24">
        <v>0</v>
      </c>
      <c r="BM151" s="25">
        <v>0</v>
      </c>
      <c r="BN151" s="24">
        <v>0</v>
      </c>
      <c r="BO151" s="25">
        <v>0</v>
      </c>
      <c r="BP151" s="24">
        <v>0</v>
      </c>
      <c r="BQ151" s="25">
        <v>0</v>
      </c>
      <c r="BR151" s="24">
        <v>0</v>
      </c>
      <c r="BS151" s="25"/>
      <c r="BT151" s="24"/>
      <c r="BU151" s="25"/>
      <c r="BV151" s="24"/>
      <c r="BW151" s="25"/>
      <c r="BX151" s="24"/>
      <c r="BY151" s="25">
        <v>0</v>
      </c>
      <c r="BZ151" s="24">
        <v>0</v>
      </c>
      <c r="CA151" s="24">
        <f t="shared" si="59"/>
        <v>0</v>
      </c>
      <c r="CB151" s="24">
        <f t="shared" si="60"/>
        <v>0</v>
      </c>
      <c r="CC151" s="25">
        <v>0</v>
      </c>
      <c r="CD151" s="24">
        <v>0</v>
      </c>
      <c r="CE151" s="25">
        <v>0</v>
      </c>
      <c r="CF151" s="24">
        <v>0</v>
      </c>
      <c r="CG151" s="25">
        <v>0</v>
      </c>
      <c r="CH151" s="24">
        <v>0</v>
      </c>
      <c r="CI151" s="25"/>
      <c r="CJ151" s="24"/>
      <c r="CK151" s="25"/>
      <c r="CL151" s="24"/>
      <c r="CM151" s="25"/>
      <c r="CN151" s="24"/>
      <c r="CO151" s="25"/>
      <c r="CP151" s="24"/>
      <c r="CQ151" s="25">
        <v>0</v>
      </c>
      <c r="CR151" s="24">
        <v>0</v>
      </c>
    </row>
    <row r="152" spans="1:96" ht="26.25" x14ac:dyDescent="0.25">
      <c r="A152" s="15">
        <v>120</v>
      </c>
      <c r="B152" s="8" t="s">
        <v>299</v>
      </c>
      <c r="C152" s="69"/>
      <c r="D152" s="71"/>
      <c r="E152" s="71"/>
      <c r="F152" s="73"/>
      <c r="G152" s="24">
        <f t="shared" si="61"/>
        <v>0</v>
      </c>
      <c r="H152" s="24">
        <f t="shared" si="62"/>
        <v>0</v>
      </c>
      <c r="I152" s="25">
        <f t="shared" si="52"/>
        <v>0</v>
      </c>
      <c r="J152" s="24">
        <f t="shared" si="52"/>
        <v>0</v>
      </c>
      <c r="K152" s="25">
        <f t="shared" si="52"/>
        <v>0</v>
      </c>
      <c r="L152" s="24">
        <f t="shared" si="52"/>
        <v>0</v>
      </c>
      <c r="M152" s="25">
        <f t="shared" si="52"/>
        <v>0</v>
      </c>
      <c r="N152" s="24">
        <f t="shared" si="52"/>
        <v>0</v>
      </c>
      <c r="O152" s="25">
        <f t="shared" si="52"/>
        <v>0</v>
      </c>
      <c r="P152" s="24">
        <f t="shared" si="52"/>
        <v>0</v>
      </c>
      <c r="Q152" s="25">
        <f t="shared" si="52"/>
        <v>0</v>
      </c>
      <c r="R152" s="24">
        <f t="shared" si="52"/>
        <v>0</v>
      </c>
      <c r="S152" s="25">
        <f t="shared" si="52"/>
        <v>0</v>
      </c>
      <c r="T152" s="24">
        <f t="shared" si="50"/>
        <v>0</v>
      </c>
      <c r="U152" s="25">
        <f t="shared" si="50"/>
        <v>0</v>
      </c>
      <c r="V152" s="24">
        <f t="shared" si="50"/>
        <v>0</v>
      </c>
      <c r="W152" s="25">
        <f t="shared" si="50"/>
        <v>0</v>
      </c>
      <c r="X152" s="24">
        <f t="shared" si="50"/>
        <v>0</v>
      </c>
      <c r="Y152" s="24">
        <f t="shared" si="53"/>
        <v>0</v>
      </c>
      <c r="Z152" s="24">
        <f t="shared" si="54"/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/>
      <c r="AJ152" s="24"/>
      <c r="AK152" s="25"/>
      <c r="AL152" s="24"/>
      <c r="AM152" s="25"/>
      <c r="AN152" s="24"/>
      <c r="AO152" s="25">
        <v>0</v>
      </c>
      <c r="AP152" s="24">
        <v>0</v>
      </c>
      <c r="AQ152" s="24">
        <f t="shared" si="55"/>
        <v>0</v>
      </c>
      <c r="AR152" s="24">
        <f t="shared" si="56"/>
        <v>0</v>
      </c>
      <c r="AS152" s="25">
        <v>0</v>
      </c>
      <c r="AT152" s="24">
        <v>0</v>
      </c>
      <c r="AU152" s="25">
        <v>0</v>
      </c>
      <c r="AV152" s="24">
        <v>0</v>
      </c>
      <c r="AW152" s="25">
        <v>0</v>
      </c>
      <c r="AX152" s="24">
        <v>0</v>
      </c>
      <c r="AY152" s="25"/>
      <c r="AZ152" s="24"/>
      <c r="BA152" s="25"/>
      <c r="BB152" s="24"/>
      <c r="BC152" s="25"/>
      <c r="BD152" s="24"/>
      <c r="BE152" s="25"/>
      <c r="BF152" s="24"/>
      <c r="BG152" s="25">
        <v>0</v>
      </c>
      <c r="BH152" s="24">
        <v>0</v>
      </c>
      <c r="BI152" s="24">
        <f t="shared" si="57"/>
        <v>0</v>
      </c>
      <c r="BJ152" s="24">
        <f t="shared" si="58"/>
        <v>0</v>
      </c>
      <c r="BK152" s="25">
        <v>0</v>
      </c>
      <c r="BL152" s="24">
        <v>0</v>
      </c>
      <c r="BM152" s="25">
        <v>0</v>
      </c>
      <c r="BN152" s="24">
        <v>0</v>
      </c>
      <c r="BO152" s="25">
        <v>0</v>
      </c>
      <c r="BP152" s="24">
        <v>0</v>
      </c>
      <c r="BQ152" s="25">
        <v>0</v>
      </c>
      <c r="BR152" s="24">
        <v>0</v>
      </c>
      <c r="BS152" s="25"/>
      <c r="BT152" s="24"/>
      <c r="BU152" s="25"/>
      <c r="BV152" s="24"/>
      <c r="BW152" s="25"/>
      <c r="BX152" s="24"/>
      <c r="BY152" s="25">
        <v>0</v>
      </c>
      <c r="BZ152" s="24">
        <v>0</v>
      </c>
      <c r="CA152" s="24">
        <f t="shared" si="59"/>
        <v>0</v>
      </c>
      <c r="CB152" s="24">
        <f t="shared" si="60"/>
        <v>0</v>
      </c>
      <c r="CC152" s="25">
        <v>0</v>
      </c>
      <c r="CD152" s="24">
        <v>0</v>
      </c>
      <c r="CE152" s="25">
        <v>0</v>
      </c>
      <c r="CF152" s="24">
        <v>0</v>
      </c>
      <c r="CG152" s="25">
        <v>0</v>
      </c>
      <c r="CH152" s="24">
        <v>0</v>
      </c>
      <c r="CI152" s="25"/>
      <c r="CJ152" s="24"/>
      <c r="CK152" s="25"/>
      <c r="CL152" s="24"/>
      <c r="CM152" s="25"/>
      <c r="CN152" s="24"/>
      <c r="CO152" s="25"/>
      <c r="CP152" s="24"/>
      <c r="CQ152" s="25">
        <v>0</v>
      </c>
      <c r="CR152" s="24">
        <v>0</v>
      </c>
    </row>
    <row r="153" spans="1:96" x14ac:dyDescent="0.25">
      <c r="A153" s="6"/>
      <c r="B153" s="13" t="s">
        <v>300</v>
      </c>
      <c r="C153" s="69"/>
      <c r="D153" s="71"/>
      <c r="E153" s="71"/>
      <c r="F153" s="73"/>
      <c r="G153" s="24">
        <f t="shared" si="61"/>
        <v>0</v>
      </c>
      <c r="H153" s="24">
        <f t="shared" si="62"/>
        <v>0</v>
      </c>
      <c r="I153" s="25">
        <f t="shared" si="52"/>
        <v>0</v>
      </c>
      <c r="J153" s="24">
        <f t="shared" si="52"/>
        <v>0</v>
      </c>
      <c r="K153" s="25">
        <f t="shared" si="52"/>
        <v>0</v>
      </c>
      <c r="L153" s="24">
        <f t="shared" si="52"/>
        <v>0</v>
      </c>
      <c r="M153" s="25">
        <f t="shared" si="52"/>
        <v>0</v>
      </c>
      <c r="N153" s="24">
        <f t="shared" si="52"/>
        <v>0</v>
      </c>
      <c r="O153" s="25">
        <f t="shared" si="52"/>
        <v>0</v>
      </c>
      <c r="P153" s="24">
        <f t="shared" si="52"/>
        <v>0</v>
      </c>
      <c r="Q153" s="25">
        <f t="shared" si="52"/>
        <v>0</v>
      </c>
      <c r="R153" s="24">
        <f t="shared" si="52"/>
        <v>0</v>
      </c>
      <c r="S153" s="25">
        <f t="shared" si="52"/>
        <v>0</v>
      </c>
      <c r="T153" s="24">
        <f t="shared" si="50"/>
        <v>0</v>
      </c>
      <c r="U153" s="25">
        <f t="shared" si="50"/>
        <v>0</v>
      </c>
      <c r="V153" s="24">
        <f t="shared" si="50"/>
        <v>0</v>
      </c>
      <c r="W153" s="25">
        <f t="shared" si="50"/>
        <v>0</v>
      </c>
      <c r="X153" s="24">
        <f t="shared" si="50"/>
        <v>0</v>
      </c>
      <c r="Y153" s="24">
        <f t="shared" si="53"/>
        <v>0</v>
      </c>
      <c r="Z153" s="24">
        <f t="shared" si="54"/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/>
      <c r="AJ153" s="24"/>
      <c r="AK153" s="25"/>
      <c r="AL153" s="24"/>
      <c r="AM153" s="25"/>
      <c r="AN153" s="24"/>
      <c r="AO153" s="25">
        <v>0</v>
      </c>
      <c r="AP153" s="24">
        <v>0</v>
      </c>
      <c r="AQ153" s="24">
        <f t="shared" si="55"/>
        <v>0</v>
      </c>
      <c r="AR153" s="24">
        <f t="shared" si="56"/>
        <v>0</v>
      </c>
      <c r="AS153" s="25">
        <v>0</v>
      </c>
      <c r="AT153" s="24">
        <v>0</v>
      </c>
      <c r="AU153" s="25">
        <v>0</v>
      </c>
      <c r="AV153" s="24">
        <v>0</v>
      </c>
      <c r="AW153" s="25">
        <v>0</v>
      </c>
      <c r="AX153" s="24">
        <v>0</v>
      </c>
      <c r="AY153" s="25"/>
      <c r="AZ153" s="24"/>
      <c r="BA153" s="25"/>
      <c r="BB153" s="24"/>
      <c r="BC153" s="25"/>
      <c r="BD153" s="24"/>
      <c r="BE153" s="25"/>
      <c r="BF153" s="24"/>
      <c r="BG153" s="25">
        <v>0</v>
      </c>
      <c r="BH153" s="24">
        <v>0</v>
      </c>
      <c r="BI153" s="24">
        <f t="shared" si="57"/>
        <v>0</v>
      </c>
      <c r="BJ153" s="24">
        <f t="shared" si="58"/>
        <v>0</v>
      </c>
      <c r="BK153" s="25">
        <v>0</v>
      </c>
      <c r="BL153" s="24">
        <v>0</v>
      </c>
      <c r="BM153" s="25">
        <v>0</v>
      </c>
      <c r="BN153" s="24">
        <v>0</v>
      </c>
      <c r="BO153" s="25">
        <v>0</v>
      </c>
      <c r="BP153" s="24">
        <v>0</v>
      </c>
      <c r="BQ153" s="25"/>
      <c r="BR153" s="24"/>
      <c r="BS153" s="25"/>
      <c r="BT153" s="24"/>
      <c r="BU153" s="25"/>
      <c r="BV153" s="24"/>
      <c r="BW153" s="25"/>
      <c r="BX153" s="24"/>
      <c r="BY153" s="25">
        <v>0</v>
      </c>
      <c r="BZ153" s="24">
        <v>0</v>
      </c>
      <c r="CA153" s="24">
        <f t="shared" si="59"/>
        <v>0</v>
      </c>
      <c r="CB153" s="24">
        <f t="shared" si="60"/>
        <v>0</v>
      </c>
      <c r="CC153" s="25">
        <v>0</v>
      </c>
      <c r="CD153" s="24">
        <v>0</v>
      </c>
      <c r="CE153" s="25">
        <v>0</v>
      </c>
      <c r="CF153" s="24">
        <v>0</v>
      </c>
      <c r="CG153" s="25">
        <v>0</v>
      </c>
      <c r="CH153" s="24">
        <v>0</v>
      </c>
      <c r="CI153" s="25"/>
      <c r="CJ153" s="24"/>
      <c r="CK153" s="25"/>
      <c r="CL153" s="24"/>
      <c r="CM153" s="25"/>
      <c r="CN153" s="24"/>
      <c r="CO153" s="25"/>
      <c r="CP153" s="24"/>
      <c r="CQ153" s="25">
        <v>0</v>
      </c>
      <c r="CR153" s="24">
        <v>0</v>
      </c>
    </row>
    <row r="154" spans="1:96" x14ac:dyDescent="0.25">
      <c r="A154" s="15">
        <v>121</v>
      </c>
      <c r="B154" s="8" t="s">
        <v>152</v>
      </c>
      <c r="C154" s="69"/>
      <c r="D154" s="71"/>
      <c r="E154" s="71"/>
      <c r="F154" s="73"/>
      <c r="G154" s="24">
        <f t="shared" si="61"/>
        <v>11875851.01</v>
      </c>
      <c r="H154" s="24">
        <f t="shared" si="62"/>
        <v>11875851.01</v>
      </c>
      <c r="I154" s="25">
        <f t="shared" si="52"/>
        <v>0</v>
      </c>
      <c r="J154" s="24">
        <f t="shared" si="52"/>
        <v>0</v>
      </c>
      <c r="K154" s="25">
        <f t="shared" si="52"/>
        <v>0</v>
      </c>
      <c r="L154" s="24">
        <f t="shared" si="52"/>
        <v>0</v>
      </c>
      <c r="M154" s="25">
        <f t="shared" si="52"/>
        <v>0</v>
      </c>
      <c r="N154" s="24">
        <f t="shared" si="52"/>
        <v>11875851.01</v>
      </c>
      <c r="O154" s="25">
        <f t="shared" si="52"/>
        <v>0</v>
      </c>
      <c r="P154" s="24">
        <f t="shared" si="52"/>
        <v>0</v>
      </c>
      <c r="Q154" s="25">
        <f t="shared" si="52"/>
        <v>0</v>
      </c>
      <c r="R154" s="24">
        <f t="shared" si="52"/>
        <v>0</v>
      </c>
      <c r="S154" s="25">
        <f t="shared" si="52"/>
        <v>0</v>
      </c>
      <c r="T154" s="24">
        <f t="shared" si="50"/>
        <v>0</v>
      </c>
      <c r="U154" s="25">
        <f t="shared" si="50"/>
        <v>0</v>
      </c>
      <c r="V154" s="24">
        <f t="shared" si="50"/>
        <v>0</v>
      </c>
      <c r="W154" s="25">
        <f t="shared" si="50"/>
        <v>0</v>
      </c>
      <c r="X154" s="24">
        <f t="shared" si="50"/>
        <v>0</v>
      </c>
      <c r="Y154" s="24">
        <f t="shared" si="53"/>
        <v>3562755.3</v>
      </c>
      <c r="Z154" s="24">
        <f t="shared" si="54"/>
        <v>3562755.3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3562755.3</v>
      </c>
      <c r="AG154" s="25">
        <v>0</v>
      </c>
      <c r="AH154" s="24">
        <v>0</v>
      </c>
      <c r="AI154" s="25"/>
      <c r="AJ154" s="24"/>
      <c r="AK154" s="25"/>
      <c r="AL154" s="24"/>
      <c r="AM154" s="25"/>
      <c r="AN154" s="24"/>
      <c r="AO154" s="25">
        <v>0</v>
      </c>
      <c r="AP154" s="24">
        <v>0</v>
      </c>
      <c r="AQ154" s="24">
        <f t="shared" si="55"/>
        <v>2375170.2000000002</v>
      </c>
      <c r="AR154" s="24">
        <f t="shared" si="56"/>
        <v>2375170.2000000002</v>
      </c>
      <c r="AS154" s="25">
        <v>0</v>
      </c>
      <c r="AT154" s="24">
        <v>0</v>
      </c>
      <c r="AU154" s="25">
        <v>0</v>
      </c>
      <c r="AV154" s="24">
        <v>0</v>
      </c>
      <c r="AW154" s="25">
        <v>0</v>
      </c>
      <c r="AX154" s="24">
        <v>2375170.2000000002</v>
      </c>
      <c r="AY154" s="25"/>
      <c r="AZ154" s="24"/>
      <c r="BA154" s="25"/>
      <c r="BB154" s="24"/>
      <c r="BC154" s="25"/>
      <c r="BD154" s="24"/>
      <c r="BE154" s="25"/>
      <c r="BF154" s="24"/>
      <c r="BG154" s="25">
        <v>0</v>
      </c>
      <c r="BH154" s="24">
        <v>0</v>
      </c>
      <c r="BI154" s="24">
        <f t="shared" si="57"/>
        <v>2375170.2000000002</v>
      </c>
      <c r="BJ154" s="24">
        <f t="shared" si="58"/>
        <v>2375170.2000000002</v>
      </c>
      <c r="BK154" s="25">
        <v>0</v>
      </c>
      <c r="BL154" s="24">
        <v>0</v>
      </c>
      <c r="BM154" s="25">
        <v>0</v>
      </c>
      <c r="BN154" s="24">
        <v>0</v>
      </c>
      <c r="BO154" s="25">
        <v>0</v>
      </c>
      <c r="BP154" s="24">
        <v>2375170.2000000002</v>
      </c>
      <c r="BQ154" s="25"/>
      <c r="BR154" s="24"/>
      <c r="BS154" s="25"/>
      <c r="BT154" s="24"/>
      <c r="BU154" s="25"/>
      <c r="BV154" s="24"/>
      <c r="BW154" s="25"/>
      <c r="BX154" s="24"/>
      <c r="BY154" s="25">
        <v>0</v>
      </c>
      <c r="BZ154" s="24">
        <v>0</v>
      </c>
      <c r="CA154" s="24">
        <f t="shared" si="59"/>
        <v>3562755.31</v>
      </c>
      <c r="CB154" s="24">
        <f t="shared" si="60"/>
        <v>3562755.31</v>
      </c>
      <c r="CC154" s="25">
        <v>0</v>
      </c>
      <c r="CD154" s="24">
        <v>0</v>
      </c>
      <c r="CE154" s="25">
        <v>0</v>
      </c>
      <c r="CF154" s="24">
        <v>0</v>
      </c>
      <c r="CG154" s="25">
        <v>0</v>
      </c>
      <c r="CH154" s="24">
        <v>3562755.31</v>
      </c>
      <c r="CI154" s="25"/>
      <c r="CJ154" s="24"/>
      <c r="CK154" s="25"/>
      <c r="CL154" s="24"/>
      <c r="CM154" s="25"/>
      <c r="CN154" s="24"/>
      <c r="CO154" s="25"/>
      <c r="CP154" s="24"/>
      <c r="CQ154" s="25">
        <v>0</v>
      </c>
      <c r="CR154" s="24">
        <v>0</v>
      </c>
    </row>
    <row r="155" spans="1:96" x14ac:dyDescent="0.25">
      <c r="A155" s="15"/>
      <c r="B155" s="5" t="s">
        <v>301</v>
      </c>
      <c r="C155" s="69"/>
      <c r="D155" s="71"/>
      <c r="E155" s="71"/>
      <c r="F155" s="73"/>
      <c r="G155" s="24">
        <f t="shared" si="61"/>
        <v>0</v>
      </c>
      <c r="H155" s="24">
        <f t="shared" si="62"/>
        <v>0</v>
      </c>
      <c r="I155" s="25">
        <f t="shared" si="52"/>
        <v>0</v>
      </c>
      <c r="J155" s="24">
        <f t="shared" si="52"/>
        <v>0</v>
      </c>
      <c r="K155" s="25">
        <f t="shared" si="52"/>
        <v>0</v>
      </c>
      <c r="L155" s="24">
        <f t="shared" si="52"/>
        <v>0</v>
      </c>
      <c r="M155" s="25">
        <f t="shared" si="52"/>
        <v>0</v>
      </c>
      <c r="N155" s="24">
        <f t="shared" si="52"/>
        <v>0</v>
      </c>
      <c r="O155" s="25">
        <f t="shared" si="52"/>
        <v>0</v>
      </c>
      <c r="P155" s="24">
        <f t="shared" si="52"/>
        <v>0</v>
      </c>
      <c r="Q155" s="25">
        <f t="shared" si="52"/>
        <v>0</v>
      </c>
      <c r="R155" s="24">
        <f t="shared" si="52"/>
        <v>0</v>
      </c>
      <c r="S155" s="25">
        <f t="shared" si="52"/>
        <v>0</v>
      </c>
      <c r="T155" s="24">
        <f t="shared" si="50"/>
        <v>0</v>
      </c>
      <c r="U155" s="25">
        <f t="shared" si="50"/>
        <v>0</v>
      </c>
      <c r="V155" s="24">
        <f t="shared" si="50"/>
        <v>0</v>
      </c>
      <c r="W155" s="25">
        <f t="shared" si="50"/>
        <v>0</v>
      </c>
      <c r="X155" s="24">
        <f t="shared" si="50"/>
        <v>0</v>
      </c>
      <c r="Y155" s="24">
        <f t="shared" si="53"/>
        <v>0</v>
      </c>
      <c r="Z155" s="24">
        <f t="shared" si="54"/>
        <v>0</v>
      </c>
      <c r="AA155" s="25">
        <v>0</v>
      </c>
      <c r="AB155" s="24">
        <v>0</v>
      </c>
      <c r="AC155" s="25">
        <v>0</v>
      </c>
      <c r="AD155" s="24">
        <v>0</v>
      </c>
      <c r="AE155" s="25">
        <v>0</v>
      </c>
      <c r="AF155" s="24">
        <v>0</v>
      </c>
      <c r="AG155" s="25"/>
      <c r="AH155" s="24"/>
      <c r="AI155" s="25"/>
      <c r="AJ155" s="24"/>
      <c r="AK155" s="25"/>
      <c r="AL155" s="24"/>
      <c r="AM155" s="25"/>
      <c r="AN155" s="24"/>
      <c r="AO155" s="25">
        <v>0</v>
      </c>
      <c r="AP155" s="24">
        <v>0</v>
      </c>
      <c r="AQ155" s="24">
        <f t="shared" si="55"/>
        <v>0</v>
      </c>
      <c r="AR155" s="24">
        <f t="shared" si="56"/>
        <v>0</v>
      </c>
      <c r="AS155" s="25">
        <v>0</v>
      </c>
      <c r="AT155" s="24">
        <v>0</v>
      </c>
      <c r="AU155" s="25">
        <v>0</v>
      </c>
      <c r="AV155" s="24">
        <v>0</v>
      </c>
      <c r="AW155" s="25">
        <v>0</v>
      </c>
      <c r="AX155" s="24">
        <v>0</v>
      </c>
      <c r="AY155" s="25"/>
      <c r="AZ155" s="24"/>
      <c r="BA155" s="25"/>
      <c r="BB155" s="24"/>
      <c r="BC155" s="25"/>
      <c r="BD155" s="24"/>
      <c r="BE155" s="25"/>
      <c r="BF155" s="24"/>
      <c r="BG155" s="25">
        <v>0</v>
      </c>
      <c r="BH155" s="24">
        <v>0</v>
      </c>
      <c r="BI155" s="24">
        <f t="shared" si="57"/>
        <v>0</v>
      </c>
      <c r="BJ155" s="24">
        <f t="shared" si="58"/>
        <v>0</v>
      </c>
      <c r="BK155" s="25">
        <v>0</v>
      </c>
      <c r="BL155" s="24">
        <v>0</v>
      </c>
      <c r="BM155" s="25">
        <v>0</v>
      </c>
      <c r="BN155" s="24">
        <v>0</v>
      </c>
      <c r="BO155" s="25">
        <v>0</v>
      </c>
      <c r="BP155" s="24">
        <v>0</v>
      </c>
      <c r="BQ155" s="25"/>
      <c r="BR155" s="24"/>
      <c r="BS155" s="25"/>
      <c r="BT155" s="24"/>
      <c r="BU155" s="25"/>
      <c r="BV155" s="24"/>
      <c r="BW155" s="25"/>
      <c r="BX155" s="24"/>
      <c r="BY155" s="25">
        <v>0</v>
      </c>
      <c r="BZ155" s="24">
        <v>0</v>
      </c>
      <c r="CA155" s="24">
        <f t="shared" si="59"/>
        <v>0</v>
      </c>
      <c r="CB155" s="24">
        <f t="shared" si="60"/>
        <v>0</v>
      </c>
      <c r="CC155" s="25">
        <v>0</v>
      </c>
      <c r="CD155" s="24">
        <v>0</v>
      </c>
      <c r="CE155" s="25">
        <v>0</v>
      </c>
      <c r="CF155" s="24">
        <v>0</v>
      </c>
      <c r="CG155" s="25">
        <v>0</v>
      </c>
      <c r="CH155" s="24">
        <v>0</v>
      </c>
      <c r="CI155" s="25"/>
      <c r="CJ155" s="24"/>
      <c r="CK155" s="25"/>
      <c r="CL155" s="24"/>
      <c r="CM155" s="25"/>
      <c r="CN155" s="24"/>
      <c r="CO155" s="25"/>
      <c r="CP155" s="24"/>
      <c r="CQ155" s="25">
        <v>0</v>
      </c>
      <c r="CR155" s="24">
        <v>0</v>
      </c>
    </row>
    <row r="156" spans="1:96" x14ac:dyDescent="0.25">
      <c r="A156" s="15">
        <v>122</v>
      </c>
      <c r="B156" s="8" t="s">
        <v>302</v>
      </c>
      <c r="C156" s="69"/>
      <c r="D156" s="71"/>
      <c r="E156" s="71"/>
      <c r="F156" s="73"/>
      <c r="G156" s="24">
        <f t="shared" si="61"/>
        <v>0</v>
      </c>
      <c r="H156" s="24">
        <f t="shared" si="62"/>
        <v>0</v>
      </c>
      <c r="I156" s="25">
        <f t="shared" si="52"/>
        <v>0</v>
      </c>
      <c r="J156" s="24">
        <f t="shared" si="52"/>
        <v>0</v>
      </c>
      <c r="K156" s="25">
        <f t="shared" si="52"/>
        <v>0</v>
      </c>
      <c r="L156" s="24">
        <f t="shared" si="52"/>
        <v>0</v>
      </c>
      <c r="M156" s="25">
        <f t="shared" si="52"/>
        <v>0</v>
      </c>
      <c r="N156" s="24">
        <f t="shared" si="52"/>
        <v>0</v>
      </c>
      <c r="O156" s="25">
        <f t="shared" si="52"/>
        <v>0</v>
      </c>
      <c r="P156" s="24">
        <f t="shared" si="52"/>
        <v>0</v>
      </c>
      <c r="Q156" s="25">
        <f t="shared" si="52"/>
        <v>0</v>
      </c>
      <c r="R156" s="24">
        <f t="shared" si="52"/>
        <v>0</v>
      </c>
      <c r="S156" s="25">
        <f t="shared" si="52"/>
        <v>0</v>
      </c>
      <c r="T156" s="24">
        <f t="shared" si="50"/>
        <v>0</v>
      </c>
      <c r="U156" s="25">
        <f t="shared" si="50"/>
        <v>0</v>
      </c>
      <c r="V156" s="24">
        <f t="shared" si="50"/>
        <v>0</v>
      </c>
      <c r="W156" s="25">
        <f t="shared" si="50"/>
        <v>0</v>
      </c>
      <c r="X156" s="24">
        <f t="shared" si="50"/>
        <v>0</v>
      </c>
      <c r="Y156" s="24">
        <f t="shared" si="53"/>
        <v>0</v>
      </c>
      <c r="Z156" s="24">
        <f t="shared" si="54"/>
        <v>0</v>
      </c>
      <c r="AA156" s="25">
        <v>0</v>
      </c>
      <c r="AB156" s="24">
        <v>0</v>
      </c>
      <c r="AC156" s="25">
        <v>0</v>
      </c>
      <c r="AD156" s="24">
        <v>0</v>
      </c>
      <c r="AE156" s="25">
        <v>0</v>
      </c>
      <c r="AF156" s="24">
        <v>0</v>
      </c>
      <c r="AG156" s="25"/>
      <c r="AH156" s="24"/>
      <c r="AI156" s="25"/>
      <c r="AJ156" s="24"/>
      <c r="AK156" s="25"/>
      <c r="AL156" s="24"/>
      <c r="AM156" s="25"/>
      <c r="AN156" s="24"/>
      <c r="AO156" s="25">
        <v>0</v>
      </c>
      <c r="AP156" s="24">
        <v>0</v>
      </c>
      <c r="AQ156" s="24">
        <f t="shared" si="55"/>
        <v>0</v>
      </c>
      <c r="AR156" s="24">
        <f t="shared" si="56"/>
        <v>0</v>
      </c>
      <c r="AS156" s="25">
        <v>0</v>
      </c>
      <c r="AT156" s="24">
        <v>0</v>
      </c>
      <c r="AU156" s="25">
        <v>0</v>
      </c>
      <c r="AV156" s="24">
        <v>0</v>
      </c>
      <c r="AW156" s="25">
        <v>0</v>
      </c>
      <c r="AX156" s="24">
        <v>0</v>
      </c>
      <c r="AY156" s="25"/>
      <c r="AZ156" s="24"/>
      <c r="BA156" s="25"/>
      <c r="BB156" s="24"/>
      <c r="BC156" s="25"/>
      <c r="BD156" s="24"/>
      <c r="BE156" s="25"/>
      <c r="BF156" s="24"/>
      <c r="BG156" s="25">
        <v>0</v>
      </c>
      <c r="BH156" s="24">
        <v>0</v>
      </c>
      <c r="BI156" s="24">
        <f t="shared" si="57"/>
        <v>0</v>
      </c>
      <c r="BJ156" s="24">
        <f t="shared" si="58"/>
        <v>0</v>
      </c>
      <c r="BK156" s="25">
        <v>0</v>
      </c>
      <c r="BL156" s="24">
        <v>0</v>
      </c>
      <c r="BM156" s="25">
        <v>0</v>
      </c>
      <c r="BN156" s="24">
        <v>0</v>
      </c>
      <c r="BO156" s="25">
        <v>0</v>
      </c>
      <c r="BP156" s="24">
        <v>0</v>
      </c>
      <c r="BQ156" s="25"/>
      <c r="BR156" s="24"/>
      <c r="BS156" s="25"/>
      <c r="BT156" s="24"/>
      <c r="BU156" s="25"/>
      <c r="BV156" s="24"/>
      <c r="BW156" s="25"/>
      <c r="BX156" s="24"/>
      <c r="BY156" s="25">
        <v>0</v>
      </c>
      <c r="BZ156" s="24">
        <v>0</v>
      </c>
      <c r="CA156" s="24">
        <f t="shared" si="59"/>
        <v>0</v>
      </c>
      <c r="CB156" s="24">
        <f t="shared" si="60"/>
        <v>0</v>
      </c>
      <c r="CC156" s="25">
        <v>0</v>
      </c>
      <c r="CD156" s="24">
        <v>0</v>
      </c>
      <c r="CE156" s="25">
        <v>0</v>
      </c>
      <c r="CF156" s="24">
        <v>0</v>
      </c>
      <c r="CG156" s="25">
        <v>0</v>
      </c>
      <c r="CH156" s="24">
        <v>0</v>
      </c>
      <c r="CI156" s="25"/>
      <c r="CJ156" s="24"/>
      <c r="CK156" s="25"/>
      <c r="CL156" s="24"/>
      <c r="CM156" s="25"/>
      <c r="CN156" s="24"/>
      <c r="CO156" s="25"/>
      <c r="CP156" s="24"/>
      <c r="CQ156" s="25">
        <v>0</v>
      </c>
      <c r="CR156" s="24">
        <v>0</v>
      </c>
    </row>
    <row r="157" spans="1:96" s="58" customFormat="1" ht="15.75" thickBot="1" x14ac:dyDescent="0.25">
      <c r="A157" s="19">
        <v>123</v>
      </c>
      <c r="B157" s="20" t="s">
        <v>303</v>
      </c>
      <c r="C157" s="28">
        <v>330423</v>
      </c>
      <c r="D157" s="29" t="s">
        <v>146</v>
      </c>
      <c r="E157" s="29" t="s">
        <v>129</v>
      </c>
      <c r="F157" s="31" t="s">
        <v>143</v>
      </c>
      <c r="G157" s="24">
        <f t="shared" si="61"/>
        <v>0</v>
      </c>
      <c r="H157" s="24">
        <f t="shared" si="62"/>
        <v>0</v>
      </c>
      <c r="I157" s="25">
        <f t="shared" si="52"/>
        <v>0</v>
      </c>
      <c r="J157" s="24">
        <f t="shared" si="52"/>
        <v>0</v>
      </c>
      <c r="K157" s="25">
        <f t="shared" si="52"/>
        <v>0</v>
      </c>
      <c r="L157" s="24">
        <f t="shared" si="52"/>
        <v>0</v>
      </c>
      <c r="M157" s="25">
        <f t="shared" si="52"/>
        <v>0</v>
      </c>
      <c r="N157" s="24">
        <f t="shared" si="52"/>
        <v>0</v>
      </c>
      <c r="O157" s="25">
        <f t="shared" si="52"/>
        <v>0</v>
      </c>
      <c r="P157" s="24">
        <f t="shared" si="52"/>
        <v>0</v>
      </c>
      <c r="Q157" s="25">
        <f t="shared" si="52"/>
        <v>0</v>
      </c>
      <c r="R157" s="24">
        <f t="shared" si="52"/>
        <v>0</v>
      </c>
      <c r="S157" s="25">
        <f t="shared" si="52"/>
        <v>0</v>
      </c>
      <c r="T157" s="24">
        <f t="shared" si="50"/>
        <v>0</v>
      </c>
      <c r="U157" s="25">
        <f t="shared" si="50"/>
        <v>0</v>
      </c>
      <c r="V157" s="24">
        <f t="shared" si="50"/>
        <v>0</v>
      </c>
      <c r="W157" s="25">
        <f t="shared" si="50"/>
        <v>0</v>
      </c>
      <c r="X157" s="24">
        <f t="shared" si="50"/>
        <v>0</v>
      </c>
      <c r="Y157" s="24">
        <f t="shared" si="53"/>
        <v>0</v>
      </c>
      <c r="Z157" s="24">
        <f t="shared" si="54"/>
        <v>0</v>
      </c>
      <c r="AA157" s="75">
        <v>0</v>
      </c>
      <c r="AB157" s="74">
        <v>0</v>
      </c>
      <c r="AC157" s="75">
        <v>0</v>
      </c>
      <c r="AD157" s="74">
        <v>0</v>
      </c>
      <c r="AE157" s="75">
        <v>0</v>
      </c>
      <c r="AF157" s="74">
        <v>0</v>
      </c>
      <c r="AG157" s="75"/>
      <c r="AH157" s="74"/>
      <c r="AI157" s="75"/>
      <c r="AJ157" s="74"/>
      <c r="AK157" s="75"/>
      <c r="AL157" s="74"/>
      <c r="AM157" s="75"/>
      <c r="AN157" s="74"/>
      <c r="AO157" s="75">
        <v>0</v>
      </c>
      <c r="AP157" s="74">
        <v>0</v>
      </c>
      <c r="AQ157" s="24">
        <f t="shared" si="55"/>
        <v>0</v>
      </c>
      <c r="AR157" s="24">
        <f t="shared" si="56"/>
        <v>0</v>
      </c>
      <c r="AS157" s="75">
        <v>0</v>
      </c>
      <c r="AT157" s="74">
        <v>0</v>
      </c>
      <c r="AU157" s="75">
        <v>0</v>
      </c>
      <c r="AV157" s="74">
        <v>0</v>
      </c>
      <c r="AW157" s="75">
        <v>0</v>
      </c>
      <c r="AX157" s="74">
        <v>0</v>
      </c>
      <c r="AY157" s="75"/>
      <c r="AZ157" s="74"/>
      <c r="BA157" s="75"/>
      <c r="BB157" s="74"/>
      <c r="BC157" s="75"/>
      <c r="BD157" s="74"/>
      <c r="BE157" s="75"/>
      <c r="BF157" s="74"/>
      <c r="BG157" s="75">
        <v>0</v>
      </c>
      <c r="BH157" s="74">
        <v>0</v>
      </c>
      <c r="BI157" s="24">
        <f t="shared" si="57"/>
        <v>0</v>
      </c>
      <c r="BJ157" s="24">
        <f t="shared" si="58"/>
        <v>0</v>
      </c>
      <c r="BK157" s="75">
        <v>0</v>
      </c>
      <c r="BL157" s="74">
        <v>0</v>
      </c>
      <c r="BM157" s="75">
        <v>0</v>
      </c>
      <c r="BN157" s="74">
        <v>0</v>
      </c>
      <c r="BO157" s="75">
        <v>0</v>
      </c>
      <c r="BP157" s="74">
        <v>0</v>
      </c>
      <c r="BQ157" s="75"/>
      <c r="BR157" s="74"/>
      <c r="BS157" s="75"/>
      <c r="BT157" s="74"/>
      <c r="BU157" s="75"/>
      <c r="BV157" s="74"/>
      <c r="BW157" s="75"/>
      <c r="BX157" s="74"/>
      <c r="BY157" s="75">
        <v>0</v>
      </c>
      <c r="BZ157" s="74"/>
      <c r="CA157" s="24">
        <f t="shared" si="59"/>
        <v>0</v>
      </c>
      <c r="CB157" s="24">
        <f t="shared" si="60"/>
        <v>0</v>
      </c>
      <c r="CC157" s="75">
        <v>0</v>
      </c>
      <c r="CD157" s="74">
        <v>0</v>
      </c>
      <c r="CE157" s="75">
        <v>0</v>
      </c>
      <c r="CF157" s="74">
        <v>0</v>
      </c>
      <c r="CG157" s="75">
        <v>0</v>
      </c>
      <c r="CH157" s="74">
        <v>0</v>
      </c>
      <c r="CI157" s="75"/>
      <c r="CJ157" s="74"/>
      <c r="CK157" s="75"/>
      <c r="CL157" s="74"/>
      <c r="CM157" s="75"/>
      <c r="CN157" s="74"/>
      <c r="CO157" s="75"/>
      <c r="CP157" s="74"/>
      <c r="CQ157" s="75">
        <v>0</v>
      </c>
      <c r="CR157" s="74">
        <v>0</v>
      </c>
    </row>
    <row r="158" spans="1:96" s="58" customFormat="1" ht="14.25" x14ac:dyDescent="0.2">
      <c r="A158" s="69"/>
      <c r="B158" s="70" t="s">
        <v>118</v>
      </c>
      <c r="C158" s="69"/>
      <c r="D158" s="71"/>
      <c r="E158" s="72"/>
      <c r="F158" s="73"/>
      <c r="G158" s="74">
        <f t="shared" ref="G158:X158" si="63">SUBTOTAL(109,G9:G157)</f>
        <v>9456501687.9500008</v>
      </c>
      <c r="H158" s="74">
        <f t="shared" si="63"/>
        <v>3781056768.5700002</v>
      </c>
      <c r="I158" s="75">
        <f t="shared" si="63"/>
        <v>2285745</v>
      </c>
      <c r="J158" s="74">
        <f t="shared" si="63"/>
        <v>1341423532.1600001</v>
      </c>
      <c r="K158" s="75">
        <f t="shared" si="63"/>
        <v>435381</v>
      </c>
      <c r="L158" s="74">
        <f t="shared" si="63"/>
        <v>264870934.37</v>
      </c>
      <c r="M158" s="75">
        <f t="shared" si="63"/>
        <v>1462186</v>
      </c>
      <c r="N158" s="74">
        <f t="shared" si="63"/>
        <v>2174762302.04</v>
      </c>
      <c r="O158" s="75">
        <f t="shared" si="63"/>
        <v>48161</v>
      </c>
      <c r="P158" s="74">
        <f t="shared" si="63"/>
        <v>858665382.39999998</v>
      </c>
      <c r="Q158" s="75">
        <f t="shared" si="63"/>
        <v>122394</v>
      </c>
      <c r="R158" s="74">
        <f t="shared" si="63"/>
        <v>4265786160.3400002</v>
      </c>
      <c r="S158" s="75">
        <f t="shared" si="63"/>
        <v>2122</v>
      </c>
      <c r="T158" s="74">
        <f t="shared" si="63"/>
        <v>76902583</v>
      </c>
      <c r="U158" s="75">
        <f t="shared" si="63"/>
        <v>4091</v>
      </c>
      <c r="V158" s="74">
        <f t="shared" si="63"/>
        <v>611836166.49000001</v>
      </c>
      <c r="W158" s="75">
        <f t="shared" si="63"/>
        <v>233054</v>
      </c>
      <c r="X158" s="74">
        <f t="shared" si="63"/>
        <v>550993376.63999999</v>
      </c>
      <c r="Y158" s="74">
        <f>SUBTOTAL(109,Y9:Y157)</f>
        <v>2908517106.8499999</v>
      </c>
      <c r="Z158" s="74">
        <f t="shared" ref="Z158:AP158" si="64">SUBTOTAL(109,Z9:Z157)</f>
        <v>1063254993.04</v>
      </c>
      <c r="AA158" s="75">
        <f t="shared" si="64"/>
        <v>685751</v>
      </c>
      <c r="AB158" s="74">
        <f t="shared" si="64"/>
        <v>345548317.30000001</v>
      </c>
      <c r="AC158" s="75">
        <f t="shared" si="64"/>
        <v>130861</v>
      </c>
      <c r="AD158" s="74">
        <f t="shared" si="64"/>
        <v>79587247.909999996</v>
      </c>
      <c r="AE158" s="75">
        <f t="shared" si="64"/>
        <v>438824</v>
      </c>
      <c r="AF158" s="74">
        <f t="shared" si="64"/>
        <v>638119427.83000004</v>
      </c>
      <c r="AG158" s="75">
        <f t="shared" si="64"/>
        <v>14967</v>
      </c>
      <c r="AH158" s="74">
        <f t="shared" si="64"/>
        <v>278799662.89999998</v>
      </c>
      <c r="AI158" s="75">
        <f t="shared" si="64"/>
        <v>40855</v>
      </c>
      <c r="AJ158" s="74">
        <f t="shared" si="64"/>
        <v>1428444922.26</v>
      </c>
      <c r="AK158" s="75">
        <f t="shared" si="64"/>
        <v>637</v>
      </c>
      <c r="AL158" s="74">
        <f t="shared" si="64"/>
        <v>23070774.899999999</v>
      </c>
      <c r="AM158" s="75">
        <f t="shared" si="64"/>
        <v>1229</v>
      </c>
      <c r="AN158" s="74">
        <f t="shared" si="64"/>
        <v>183550849.97</v>
      </c>
      <c r="AO158" s="75">
        <f t="shared" si="64"/>
        <v>58263</v>
      </c>
      <c r="AP158" s="74">
        <f t="shared" si="64"/>
        <v>138017528.65000001</v>
      </c>
      <c r="AQ158" s="74">
        <f>SUBTOTAL(109,AQ9:AQ157)</f>
        <v>2015377629.1700001</v>
      </c>
      <c r="AR158" s="74">
        <f t="shared" ref="AR158:BH158" si="65">SUBTOTAL(109,AR9:AR157)</f>
        <v>854103794.38999999</v>
      </c>
      <c r="AS158" s="75">
        <f t="shared" si="65"/>
        <v>457143</v>
      </c>
      <c r="AT158" s="74">
        <f t="shared" si="65"/>
        <v>325171143.58999997</v>
      </c>
      <c r="AU158" s="75">
        <f t="shared" si="65"/>
        <v>87078</v>
      </c>
      <c r="AV158" s="74">
        <f t="shared" si="65"/>
        <v>52978473.43</v>
      </c>
      <c r="AW158" s="75">
        <f t="shared" si="65"/>
        <v>292434</v>
      </c>
      <c r="AX158" s="74">
        <f t="shared" si="65"/>
        <v>475954177.37</v>
      </c>
      <c r="AY158" s="75">
        <f t="shared" si="65"/>
        <v>9639</v>
      </c>
      <c r="AZ158" s="74">
        <f t="shared" si="65"/>
        <v>171749181.88</v>
      </c>
      <c r="BA158" s="75">
        <f t="shared" si="65"/>
        <v>24575</v>
      </c>
      <c r="BB158" s="74">
        <f t="shared" si="65"/>
        <v>851715650.69000006</v>
      </c>
      <c r="BC158" s="75">
        <f t="shared" si="65"/>
        <v>424</v>
      </c>
      <c r="BD158" s="74">
        <f t="shared" si="65"/>
        <v>15380516.6</v>
      </c>
      <c r="BE158" s="75">
        <f t="shared" si="65"/>
        <v>817</v>
      </c>
      <c r="BF158" s="74">
        <f t="shared" si="65"/>
        <v>122367233.28</v>
      </c>
      <c r="BG158" s="75">
        <f t="shared" si="65"/>
        <v>58263</v>
      </c>
      <c r="BH158" s="74">
        <f t="shared" si="65"/>
        <v>137809002.21000001</v>
      </c>
      <c r="BI158" s="74">
        <f>SUBTOTAL(109,BI9:BI157)</f>
        <v>1996420286.98</v>
      </c>
      <c r="BJ158" s="74">
        <f t="shared" ref="BJ158:BZ158" si="66">SUBTOTAL(109,BJ9:BJ157)</f>
        <v>851318188.80999994</v>
      </c>
      <c r="BK158" s="75">
        <f t="shared" si="66"/>
        <v>457143</v>
      </c>
      <c r="BL158" s="74">
        <f t="shared" si="66"/>
        <v>325171143.58999997</v>
      </c>
      <c r="BM158" s="75">
        <f t="shared" si="66"/>
        <v>87078</v>
      </c>
      <c r="BN158" s="74">
        <f t="shared" si="66"/>
        <v>52978473.43</v>
      </c>
      <c r="BO158" s="75">
        <f t="shared" si="66"/>
        <v>292434</v>
      </c>
      <c r="BP158" s="74">
        <f t="shared" si="66"/>
        <v>473168571.79000002</v>
      </c>
      <c r="BQ158" s="75">
        <f t="shared" si="66"/>
        <v>9635</v>
      </c>
      <c r="BR158" s="74">
        <f t="shared" si="66"/>
        <v>164183563.59999999</v>
      </c>
      <c r="BS158" s="75">
        <f t="shared" si="66"/>
        <v>24717</v>
      </c>
      <c r="BT158" s="74">
        <f t="shared" si="66"/>
        <v>843206585.24000001</v>
      </c>
      <c r="BU158" s="75">
        <f t="shared" si="66"/>
        <v>424</v>
      </c>
      <c r="BV158" s="74">
        <f t="shared" si="66"/>
        <v>15380516.6</v>
      </c>
      <c r="BW158" s="75">
        <f t="shared" si="66"/>
        <v>817</v>
      </c>
      <c r="BX158" s="74">
        <f t="shared" si="66"/>
        <v>122367233.28</v>
      </c>
      <c r="BY158" s="75">
        <f t="shared" si="66"/>
        <v>58265</v>
      </c>
      <c r="BZ158" s="74">
        <f t="shared" si="66"/>
        <v>137711949.33000001</v>
      </c>
      <c r="CA158" s="74">
        <f>SUBTOTAL(109,CA9:CA157)</f>
        <v>2536186664.9499998</v>
      </c>
      <c r="CB158" s="74">
        <f t="shared" ref="CB158:CR158" si="67">SUBTOTAL(109,CB9:CB157)</f>
        <v>1012379792.33</v>
      </c>
      <c r="CC158" s="75">
        <f t="shared" si="67"/>
        <v>685708</v>
      </c>
      <c r="CD158" s="74">
        <f t="shared" si="67"/>
        <v>345532927.68000001</v>
      </c>
      <c r="CE158" s="75">
        <f t="shared" si="67"/>
        <v>130364</v>
      </c>
      <c r="CF158" s="74">
        <f t="shared" si="67"/>
        <v>79326739.599999994</v>
      </c>
      <c r="CG158" s="75">
        <f t="shared" si="67"/>
        <v>438494</v>
      </c>
      <c r="CH158" s="74">
        <f t="shared" si="67"/>
        <v>587520125.04999995</v>
      </c>
      <c r="CI158" s="75">
        <f t="shared" si="67"/>
        <v>13920</v>
      </c>
      <c r="CJ158" s="74">
        <f t="shared" si="67"/>
        <v>243932974.02000001</v>
      </c>
      <c r="CK158" s="75">
        <f t="shared" si="67"/>
        <v>32247</v>
      </c>
      <c r="CL158" s="74">
        <f t="shared" si="67"/>
        <v>1142419002.1500001</v>
      </c>
      <c r="CM158" s="75">
        <f t="shared" si="67"/>
        <v>637</v>
      </c>
      <c r="CN158" s="74">
        <f t="shared" si="67"/>
        <v>23070774.899999999</v>
      </c>
      <c r="CO158" s="75">
        <f t="shared" si="67"/>
        <v>1228</v>
      </c>
      <c r="CP158" s="74">
        <f t="shared" si="67"/>
        <v>183550849.96000001</v>
      </c>
      <c r="CQ158" s="75">
        <f t="shared" si="67"/>
        <v>58263</v>
      </c>
      <c r="CR158" s="74">
        <f t="shared" si="67"/>
        <v>137454896.44999999</v>
      </c>
    </row>
    <row r="160" spans="1:96" x14ac:dyDescent="0.25">
      <c r="B160" s="76" t="s">
        <v>159</v>
      </c>
      <c r="C160" s="77">
        <f>C158-D158-L158-N158-T158</f>
        <v>-2516535819.4099998</v>
      </c>
      <c r="D160" s="77">
        <f>D158-F158-H158-J158</f>
        <v>-5122480300.7299995</v>
      </c>
      <c r="E160" s="35"/>
      <c r="F160" s="35"/>
      <c r="G160" s="77">
        <f>G158-H158-P158-R158-X158</f>
        <v>0</v>
      </c>
      <c r="H160" s="77">
        <f>H158-J158-L158-N158</f>
        <v>0</v>
      </c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>
        <f>Y158-Z158-AH158-AJ158-AP158</f>
        <v>0</v>
      </c>
      <c r="Z160" s="77">
        <f>Z158-AB158-AD158-AF158</f>
        <v>0</v>
      </c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9"/>
      <c r="AP160" s="79"/>
      <c r="AQ160" s="77">
        <f>AQ158-AR158-AZ158-BB158-BH158</f>
        <v>0</v>
      </c>
      <c r="AR160" s="77">
        <f>AR158-AT158-AV158-AX158</f>
        <v>0</v>
      </c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9"/>
      <c r="BH160" s="79"/>
      <c r="BI160" s="77">
        <f>BI158-BJ158-BR158-BT158-BZ158</f>
        <v>0</v>
      </c>
      <c r="BJ160" s="77">
        <f>BJ158-BL158-BN158-BP158</f>
        <v>0</v>
      </c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7">
        <f>CA158-CB158-CJ158-CL158-CR158</f>
        <v>0</v>
      </c>
      <c r="CB160" s="77">
        <f>CB158-CD158-CF158-CH158</f>
        <v>0</v>
      </c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</row>
    <row r="161" spans="2:96" ht="17.25" customHeight="1" x14ac:dyDescent="0.25">
      <c r="B161" s="76"/>
      <c r="C161" s="35"/>
      <c r="D161" s="35"/>
      <c r="E161" s="35"/>
      <c r="F161" s="35"/>
      <c r="G161" s="77"/>
      <c r="H161" s="77">
        <f>H158-J158-L158-N158</f>
        <v>0</v>
      </c>
      <c r="R161" s="77"/>
      <c r="S161" s="77"/>
      <c r="Y161" s="35"/>
      <c r="Z161" s="35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35"/>
      <c r="AR161" s="35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35"/>
      <c r="BJ161" s="35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35"/>
      <c r="CB161" s="35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</row>
    <row r="162" spans="2:96" x14ac:dyDescent="0.25">
      <c r="B162" s="76" t="s">
        <v>160</v>
      </c>
      <c r="C162" s="77">
        <f t="shared" ref="C162:X162" si="68">C158-U158-AM158-BE158-BW158</f>
        <v>-6954</v>
      </c>
      <c r="D162" s="77">
        <f t="shared" si="68"/>
        <v>-1040121483.02</v>
      </c>
      <c r="E162" s="77">
        <f>E158-W158-AO158-BG158-BY158</f>
        <v>-407845</v>
      </c>
      <c r="F162" s="77">
        <f t="shared" si="68"/>
        <v>-964531856.83000004</v>
      </c>
      <c r="G162" s="77">
        <f>G158-Y158-AQ158-BI158-CA158</f>
        <v>0</v>
      </c>
      <c r="H162" s="77">
        <f t="shared" si="68"/>
        <v>0</v>
      </c>
      <c r="I162" s="77">
        <f t="shared" si="68"/>
        <v>0</v>
      </c>
      <c r="J162" s="77">
        <f t="shared" si="68"/>
        <v>0</v>
      </c>
      <c r="K162" s="77">
        <f t="shared" si="68"/>
        <v>0</v>
      </c>
      <c r="L162" s="77">
        <f t="shared" si="68"/>
        <v>0</v>
      </c>
      <c r="M162" s="77">
        <f t="shared" si="68"/>
        <v>0</v>
      </c>
      <c r="N162" s="77">
        <f t="shared" si="68"/>
        <v>0</v>
      </c>
      <c r="O162" s="77">
        <f t="shared" si="68"/>
        <v>0</v>
      </c>
      <c r="P162" s="77">
        <f t="shared" si="68"/>
        <v>0</v>
      </c>
      <c r="Q162" s="77">
        <f t="shared" si="68"/>
        <v>0</v>
      </c>
      <c r="R162" s="77">
        <f t="shared" si="68"/>
        <v>0</v>
      </c>
      <c r="S162" s="77">
        <f t="shared" si="68"/>
        <v>0</v>
      </c>
      <c r="T162" s="77">
        <f t="shared" si="68"/>
        <v>0</v>
      </c>
      <c r="U162" s="77">
        <f t="shared" si="68"/>
        <v>0</v>
      </c>
      <c r="V162" s="77">
        <f t="shared" si="68"/>
        <v>0</v>
      </c>
      <c r="W162" s="77">
        <f>W158-AO158-BG158-BY158-CQ158</f>
        <v>0</v>
      </c>
      <c r="X162" s="77">
        <f t="shared" si="68"/>
        <v>0</v>
      </c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</row>
  </sheetData>
  <customSheetViews>
    <customSheetView guid="{E6B37C8E-E0DF-49D4-9ADC-526AC3027849}" scale="75" showPageBreaks="1" zeroValues="0" printArea="1" hiddenColumns="1" view="pageBreakPreview">
      <pane xSplit="5" ySplit="8" topLeftCell="G132" activePane="bottomRight" state="frozen"/>
      <selection pane="bottomRight" activeCell="B41" sqref="B4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A4D3EDFF-1616-4999-9CFB-4A791D622F4B}" scale="90" showPageBreaks="1" zeroValues="0" printArea="1" hiddenColumns="1" view="pageBreakPreview">
      <pane xSplit="5" ySplit="8" topLeftCell="AC72" activePane="bottomRight" state="frozen"/>
      <selection pane="bottomRight" activeCell="AJ86" sqref="AJ86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EDC71DCB-7AA5-4C5F-98A0-59C6796EDD33}" scale="90" showPageBreaks="1" zeroValues="0" printArea="1" hiddenColumns="1" view="pageBreakPreview">
      <pane xSplit="5" ySplit="8" topLeftCell="AD9" activePane="bottomRight" state="frozen"/>
      <selection pane="bottomRight" activeCell="AI15" sqref="AI1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856964FD-C69B-4DBD-A2ED-FC82A1EDBD1D}" zeroValues="0" printArea="1" hiddenColumns="1">
      <pane xSplit="5" ySplit="8" topLeftCell="BG35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4"/>
    </customSheetView>
    <customSheetView guid="{40AA6847-ADDF-4C74-8B3E-D1CCBEEB7235}" scale="90" zeroValues="0" printArea="1" hiddenColumns="1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0168BEDE-44AA-4177-A162-3293F5ED13C9}" scale="90" showPageBreaks="1" zeroValues="0" printArea="1" hiddenColumns="1" view="pageBreakPreview">
      <pane xSplit="5" ySplit="8" topLeftCell="M36" activePane="bottomRight" state="frozen"/>
      <selection pane="bottomRight" activeCell="S15" sqref="S1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A438F315-6496-4240-8882-7C29E0FE4492}" showPageBreaks="1" zeroValues="0" printArea="1" hiddenColumns="1">
      <pane xSplit="5" ySplit="8" topLeftCell="P105" activePane="bottomRight" state="frozen"/>
      <selection pane="bottomRight" activeCell="B105" sqref="B10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7"/>
    </customSheetView>
    <customSheetView guid="{6ACAC417-79FB-499C-A411-B589206B17E5}" scale="75" showPageBreaks="1" zeroValues="0" printArea="1" hiddenColumns="1" view="pageBreakPreview">
      <pane xSplit="5" ySplit="8" topLeftCell="BH107" activePane="bottomRight" state="frozen"/>
      <selection pane="bottomRight" activeCell="BP107" sqref="BP10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8"/>
    </customSheetView>
    <customSheetView guid="{6F262C25-C940-4A18-87A7-375AC3356A57}" showPageBreaks="1" zeroValues="0" printArea="1" hiddenColumns="1">
      <pane xSplit="5" ySplit="8" topLeftCell="G48" activePane="bottomRight" state="frozen"/>
      <selection pane="bottomRight" activeCell="G54" sqref="G54:CR5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AC004A4D-2EC4-4BEE-88AA-6E7717173BE8}" showPageBreaks="1" zeroValues="0" printArea="1" hiddenColumns="1">
      <pane xSplit="5" ySplit="8" topLeftCell="G58" activePane="bottomRight" state="frozen"/>
      <selection pane="bottomRight" activeCell="B58" sqref="B5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0"/>
    </customSheetView>
    <customSheetView guid="{2AE181D0-EBE1-4976-8A10-E11977F7D69E}" scale="90" showPageBreaks="1" zeroValues="0" printArea="1" hiddenColumns="1" view="pageBreakPreview">
      <pane xSplit="5" ySplit="8" topLeftCell="J140" activePane="bottomRight" state="frozen"/>
      <selection pane="bottomRight" activeCell="B20" sqref="B2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1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2"/>
  <colBreaks count="4" manualBreakCount="4">
    <brk id="24" max="150" man="1"/>
    <brk id="42" max="150" man="1"/>
    <brk id="60" max="150" man="1"/>
    <brk id="7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2"/>
  <sheetViews>
    <sheetView showZeros="0" view="pageBreakPreview" zoomScale="90" zoomScaleNormal="100" zoomScaleSheetLayoutView="90" workbookViewId="0">
      <pane xSplit="6" ySplit="8" topLeftCell="H9" activePane="bottomRight" state="frozen"/>
      <selection pane="topRight" activeCell="G1" sqref="G1"/>
      <selection pane="bottomLeft" activeCell="A9" sqref="A9"/>
      <selection pane="bottomRight" sqref="A1:XFD1048576"/>
    </sheetView>
  </sheetViews>
  <sheetFormatPr defaultColWidth="9.140625" defaultRowHeight="15" x14ac:dyDescent="0.25"/>
  <cols>
    <col min="1" max="1" width="6.28515625" style="76" customWidth="1"/>
    <col min="2" max="2" width="75.42578125" style="80" customWidth="1"/>
    <col min="3" max="5" width="15.7109375" style="80" hidden="1" customWidth="1"/>
    <col min="6" max="6" width="15.7109375" style="81" hidden="1" customWidth="1"/>
    <col min="7" max="7" width="18.85546875" style="35" customWidth="1"/>
    <col min="8" max="8" width="16.7109375" style="35" customWidth="1"/>
    <col min="9" max="9" width="13.5703125" style="35" customWidth="1"/>
    <col min="10" max="10" width="17.7109375" style="35" customWidth="1"/>
    <col min="11" max="11" width="11.85546875" style="35" customWidth="1"/>
    <col min="12" max="12" width="14.42578125" style="35" customWidth="1"/>
    <col min="13" max="13" width="12" style="35" customWidth="1"/>
    <col min="14" max="14" width="17.7109375" style="35" customWidth="1"/>
    <col min="15" max="15" width="13.7109375" style="35" customWidth="1"/>
    <col min="16" max="16" width="17.140625" style="35" customWidth="1"/>
    <col min="17" max="17" width="11.28515625" style="35" customWidth="1"/>
    <col min="18" max="18" width="16.28515625" style="35" customWidth="1"/>
    <col min="19" max="19" width="12.42578125" style="35" customWidth="1"/>
    <col min="20" max="20" width="14.5703125" style="35" customWidth="1"/>
    <col min="21" max="21" width="11.28515625" style="35" customWidth="1"/>
    <col min="22" max="22" width="16.7109375" style="35" customWidth="1"/>
    <col min="23" max="23" width="10.42578125" style="35" customWidth="1"/>
    <col min="24" max="24" width="16.7109375" style="35" customWidth="1"/>
    <col min="25" max="25" width="19.28515625" style="27" customWidth="1"/>
    <col min="26" max="36" width="15.7109375" style="27" customWidth="1"/>
    <col min="37" max="37" width="9.140625" style="27"/>
    <col min="38" max="38" width="11.5703125" style="27" bestFit="1" customWidth="1"/>
    <col min="39" max="39" width="9.140625" style="27"/>
    <col min="40" max="40" width="12" style="27" bestFit="1" customWidth="1"/>
    <col min="41" max="41" width="9.140625" style="27"/>
    <col min="42" max="42" width="16.140625" style="27" customWidth="1"/>
    <col min="43" max="43" width="13.7109375" style="27" customWidth="1"/>
    <col min="44" max="44" width="13.5703125" style="27" customWidth="1"/>
    <col min="45" max="45" width="9.140625" style="27"/>
    <col min="46" max="46" width="10" style="27" bestFit="1" customWidth="1"/>
    <col min="47" max="49" width="9.140625" style="27"/>
    <col min="50" max="50" width="10" style="27" bestFit="1" customWidth="1"/>
    <col min="51" max="51" width="9.140625" style="27"/>
    <col min="52" max="52" width="12.28515625" style="27" customWidth="1"/>
    <col min="53" max="53" width="9.140625" style="27"/>
    <col min="54" max="54" width="12" style="27" bestFit="1" customWidth="1"/>
    <col min="55" max="55" width="9.140625" style="27"/>
    <col min="56" max="56" width="11.5703125" style="27" bestFit="1" customWidth="1"/>
    <col min="57" max="57" width="9.140625" style="27"/>
    <col min="58" max="58" width="12" style="27" bestFit="1" customWidth="1"/>
    <col min="59" max="59" width="9.140625" style="27"/>
    <col min="60" max="61" width="13.42578125" style="27" customWidth="1"/>
    <col min="62" max="62" width="12" style="27" customWidth="1"/>
    <col min="63" max="63" width="9.140625" style="27"/>
    <col min="64" max="64" width="11.42578125" style="27" customWidth="1"/>
    <col min="65" max="67" width="9.140625" style="27"/>
    <col min="68" max="68" width="10" style="27" bestFit="1" customWidth="1"/>
    <col min="69" max="69" width="9.140625" style="27"/>
    <col min="70" max="70" width="11.5703125" style="27" bestFit="1" customWidth="1"/>
    <col min="71" max="71" width="9.140625" style="27"/>
    <col min="72" max="72" width="12" style="27" bestFit="1" customWidth="1"/>
    <col min="73" max="73" width="9.140625" style="27"/>
    <col min="74" max="74" width="11.7109375" style="27" bestFit="1" customWidth="1"/>
    <col min="75" max="75" width="9.28515625" style="27" bestFit="1" customWidth="1"/>
    <col min="76" max="76" width="12.140625" style="27" bestFit="1" customWidth="1"/>
    <col min="77" max="77" width="9.28515625" style="27" bestFit="1" customWidth="1"/>
    <col min="78" max="78" width="18" style="27" customWidth="1"/>
    <col min="79" max="79" width="13.42578125" style="27" customWidth="1"/>
    <col min="80" max="80" width="13" style="27" customWidth="1"/>
    <col min="81" max="81" width="9.28515625" style="27" bestFit="1" customWidth="1"/>
    <col min="82" max="82" width="12.5703125" style="27" bestFit="1" customWidth="1"/>
    <col min="83" max="83" width="9.28515625" style="27" bestFit="1" customWidth="1"/>
    <col min="84" max="84" width="11.5703125" style="27" bestFit="1" customWidth="1"/>
    <col min="85" max="85" width="10.5703125" style="27" customWidth="1"/>
    <col min="86" max="86" width="12.5703125" style="27" customWidth="1"/>
    <col min="87" max="87" width="9.140625" style="27"/>
    <col min="88" max="88" width="12.5703125" style="27" customWidth="1"/>
    <col min="89" max="89" width="9.140625" style="27"/>
    <col min="90" max="90" width="12" style="27" bestFit="1" customWidth="1"/>
    <col min="91" max="91" width="9.140625" style="27"/>
    <col min="92" max="92" width="11.5703125" style="27" bestFit="1" customWidth="1"/>
    <col min="93" max="93" width="9.140625" style="27"/>
    <col min="94" max="94" width="12" style="27" bestFit="1" customWidth="1"/>
    <col min="95" max="95" width="9.140625" style="27"/>
    <col min="96" max="96" width="17.42578125" style="27" customWidth="1"/>
    <col min="97" max="16384" width="9.140625" style="27"/>
  </cols>
  <sheetData>
    <row r="1" spans="1:96" ht="82.5" customHeight="1" x14ac:dyDescent="0.25">
      <c r="A1" s="27"/>
      <c r="B1" s="33"/>
      <c r="C1" s="33"/>
      <c r="D1" s="33"/>
      <c r="E1" s="33"/>
      <c r="F1" s="34"/>
      <c r="U1" s="36" t="s">
        <v>304</v>
      </c>
      <c r="V1" s="37"/>
      <c r="W1" s="37"/>
      <c r="X1" s="37"/>
    </row>
    <row r="2" spans="1:96" ht="18.75" x14ac:dyDescent="0.3">
      <c r="A2" s="38"/>
      <c r="B2" s="39"/>
      <c r="C2" s="39"/>
      <c r="D2" s="39"/>
      <c r="E2" s="39"/>
      <c r="F2" s="40"/>
      <c r="G2" s="41" t="s">
        <v>166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96" ht="10.9" customHeight="1" x14ac:dyDescent="0.25">
      <c r="A3" s="27"/>
      <c r="B3" s="33"/>
      <c r="C3" s="33"/>
      <c r="D3" s="33"/>
      <c r="E3" s="33"/>
      <c r="F3" s="34"/>
    </row>
    <row r="4" spans="1:96" ht="15" customHeight="1" x14ac:dyDescent="0.25">
      <c r="A4" s="32" t="s">
        <v>0</v>
      </c>
      <c r="B4" s="32" t="s">
        <v>1</v>
      </c>
      <c r="C4" s="32" t="s">
        <v>119</v>
      </c>
      <c r="D4" s="32" t="s">
        <v>120</v>
      </c>
      <c r="E4" s="32" t="s">
        <v>121</v>
      </c>
      <c r="F4" s="32" t="s">
        <v>122</v>
      </c>
      <c r="G4" s="43" t="s">
        <v>167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3" t="s">
        <v>155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3" t="s">
        <v>156</v>
      </c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3" t="s">
        <v>157</v>
      </c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3" t="s">
        <v>158</v>
      </c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</row>
    <row r="5" spans="1:96" ht="44.25" customHeight="1" x14ac:dyDescent="0.25">
      <c r="A5" s="45"/>
      <c r="B5" s="45"/>
      <c r="C5" s="45"/>
      <c r="D5" s="45"/>
      <c r="E5" s="45"/>
      <c r="F5" s="45"/>
      <c r="G5" s="46" t="s">
        <v>95</v>
      </c>
      <c r="H5" s="47" t="s">
        <v>81</v>
      </c>
      <c r="I5" s="48"/>
      <c r="J5" s="48"/>
      <c r="K5" s="48"/>
      <c r="L5" s="48"/>
      <c r="M5" s="48"/>
      <c r="N5" s="48"/>
      <c r="O5" s="47" t="s">
        <v>88</v>
      </c>
      <c r="P5" s="48"/>
      <c r="Q5" s="47" t="s">
        <v>91</v>
      </c>
      <c r="R5" s="48"/>
      <c r="S5" s="48"/>
      <c r="T5" s="48"/>
      <c r="U5" s="48"/>
      <c r="V5" s="48"/>
      <c r="W5" s="47" t="s">
        <v>92</v>
      </c>
      <c r="X5" s="48"/>
      <c r="Y5" s="46" t="s">
        <v>95</v>
      </c>
      <c r="Z5" s="47" t="s">
        <v>81</v>
      </c>
      <c r="AA5" s="48"/>
      <c r="AB5" s="48"/>
      <c r="AC5" s="48"/>
      <c r="AD5" s="48"/>
      <c r="AE5" s="48"/>
      <c r="AF5" s="48"/>
      <c r="AG5" s="47" t="s">
        <v>88</v>
      </c>
      <c r="AH5" s="48"/>
      <c r="AI5" s="47" t="s">
        <v>91</v>
      </c>
      <c r="AJ5" s="48"/>
      <c r="AK5" s="48"/>
      <c r="AL5" s="48"/>
      <c r="AM5" s="48"/>
      <c r="AN5" s="48"/>
      <c r="AO5" s="47" t="s">
        <v>92</v>
      </c>
      <c r="AP5" s="48"/>
      <c r="AQ5" s="46" t="s">
        <v>95</v>
      </c>
      <c r="AR5" s="47" t="s">
        <v>81</v>
      </c>
      <c r="AS5" s="48"/>
      <c r="AT5" s="48"/>
      <c r="AU5" s="48"/>
      <c r="AV5" s="48"/>
      <c r="AW5" s="48"/>
      <c r="AX5" s="48"/>
      <c r="AY5" s="47" t="s">
        <v>88</v>
      </c>
      <c r="AZ5" s="48"/>
      <c r="BA5" s="47" t="s">
        <v>91</v>
      </c>
      <c r="BB5" s="48"/>
      <c r="BC5" s="48"/>
      <c r="BD5" s="48"/>
      <c r="BE5" s="48"/>
      <c r="BF5" s="48"/>
      <c r="BG5" s="47" t="s">
        <v>92</v>
      </c>
      <c r="BH5" s="48"/>
      <c r="BI5" s="46" t="s">
        <v>95</v>
      </c>
      <c r="BJ5" s="47" t="s">
        <v>81</v>
      </c>
      <c r="BK5" s="48"/>
      <c r="BL5" s="48"/>
      <c r="BM5" s="48"/>
      <c r="BN5" s="48"/>
      <c r="BO5" s="48"/>
      <c r="BP5" s="48"/>
      <c r="BQ5" s="47" t="s">
        <v>88</v>
      </c>
      <c r="BR5" s="48"/>
      <c r="BS5" s="47" t="s">
        <v>91</v>
      </c>
      <c r="BT5" s="48"/>
      <c r="BU5" s="48"/>
      <c r="BV5" s="48"/>
      <c r="BW5" s="48"/>
      <c r="BX5" s="48"/>
      <c r="BY5" s="47" t="s">
        <v>92</v>
      </c>
      <c r="BZ5" s="48"/>
      <c r="CA5" s="46" t="s">
        <v>95</v>
      </c>
      <c r="CB5" s="47" t="s">
        <v>81</v>
      </c>
      <c r="CC5" s="48"/>
      <c r="CD5" s="48"/>
      <c r="CE5" s="48"/>
      <c r="CF5" s="48"/>
      <c r="CG5" s="48"/>
      <c r="CH5" s="48"/>
      <c r="CI5" s="47" t="s">
        <v>88</v>
      </c>
      <c r="CJ5" s="48"/>
      <c r="CK5" s="47" t="s">
        <v>91</v>
      </c>
      <c r="CL5" s="48"/>
      <c r="CM5" s="48"/>
      <c r="CN5" s="48"/>
      <c r="CO5" s="48"/>
      <c r="CP5" s="48"/>
      <c r="CQ5" s="47" t="s">
        <v>92</v>
      </c>
      <c r="CR5" s="48"/>
    </row>
    <row r="6" spans="1:96" ht="22.9" customHeight="1" x14ac:dyDescent="0.25">
      <c r="A6" s="45"/>
      <c r="B6" s="45"/>
      <c r="C6" s="45"/>
      <c r="D6" s="45"/>
      <c r="E6" s="45"/>
      <c r="F6" s="45"/>
      <c r="G6" s="49"/>
      <c r="H6" s="47" t="s">
        <v>94</v>
      </c>
      <c r="I6" s="47" t="s">
        <v>83</v>
      </c>
      <c r="J6" s="48"/>
      <c r="K6" s="47" t="s">
        <v>85</v>
      </c>
      <c r="L6" s="48"/>
      <c r="M6" s="47" t="s">
        <v>86</v>
      </c>
      <c r="N6" s="48"/>
      <c r="O6" s="47" t="s">
        <v>89</v>
      </c>
      <c r="P6" s="47" t="s">
        <v>82</v>
      </c>
      <c r="Q6" s="47" t="s">
        <v>96</v>
      </c>
      <c r="R6" s="47" t="s">
        <v>94</v>
      </c>
      <c r="S6" s="47" t="s">
        <v>97</v>
      </c>
      <c r="T6" s="48"/>
      <c r="U6" s="47" t="s">
        <v>98</v>
      </c>
      <c r="V6" s="48"/>
      <c r="W6" s="47" t="s">
        <v>93</v>
      </c>
      <c r="X6" s="47" t="s">
        <v>82</v>
      </c>
      <c r="Y6" s="49"/>
      <c r="Z6" s="47" t="s">
        <v>94</v>
      </c>
      <c r="AA6" s="47" t="s">
        <v>83</v>
      </c>
      <c r="AB6" s="48"/>
      <c r="AC6" s="47" t="s">
        <v>85</v>
      </c>
      <c r="AD6" s="48"/>
      <c r="AE6" s="47" t="s">
        <v>86</v>
      </c>
      <c r="AF6" s="48"/>
      <c r="AG6" s="47" t="s">
        <v>89</v>
      </c>
      <c r="AH6" s="47" t="s">
        <v>82</v>
      </c>
      <c r="AI6" s="47" t="s">
        <v>96</v>
      </c>
      <c r="AJ6" s="47" t="s">
        <v>94</v>
      </c>
      <c r="AK6" s="47" t="s">
        <v>97</v>
      </c>
      <c r="AL6" s="48"/>
      <c r="AM6" s="47" t="s">
        <v>98</v>
      </c>
      <c r="AN6" s="48"/>
      <c r="AO6" s="47" t="s">
        <v>93</v>
      </c>
      <c r="AP6" s="47" t="s">
        <v>82</v>
      </c>
      <c r="AQ6" s="49"/>
      <c r="AR6" s="47" t="s">
        <v>94</v>
      </c>
      <c r="AS6" s="47" t="s">
        <v>83</v>
      </c>
      <c r="AT6" s="48"/>
      <c r="AU6" s="47" t="s">
        <v>85</v>
      </c>
      <c r="AV6" s="48"/>
      <c r="AW6" s="47" t="s">
        <v>86</v>
      </c>
      <c r="AX6" s="48"/>
      <c r="AY6" s="47" t="s">
        <v>89</v>
      </c>
      <c r="AZ6" s="47" t="s">
        <v>82</v>
      </c>
      <c r="BA6" s="47" t="s">
        <v>96</v>
      </c>
      <c r="BB6" s="47" t="s">
        <v>94</v>
      </c>
      <c r="BC6" s="47" t="s">
        <v>97</v>
      </c>
      <c r="BD6" s="48"/>
      <c r="BE6" s="47" t="s">
        <v>98</v>
      </c>
      <c r="BF6" s="48"/>
      <c r="BG6" s="47" t="s">
        <v>93</v>
      </c>
      <c r="BH6" s="47" t="s">
        <v>82</v>
      </c>
      <c r="BI6" s="49"/>
      <c r="BJ6" s="47" t="s">
        <v>94</v>
      </c>
      <c r="BK6" s="47" t="s">
        <v>83</v>
      </c>
      <c r="BL6" s="48"/>
      <c r="BM6" s="47" t="s">
        <v>85</v>
      </c>
      <c r="BN6" s="48"/>
      <c r="BO6" s="47" t="s">
        <v>86</v>
      </c>
      <c r="BP6" s="48"/>
      <c r="BQ6" s="47" t="s">
        <v>89</v>
      </c>
      <c r="BR6" s="47" t="s">
        <v>82</v>
      </c>
      <c r="BS6" s="47" t="s">
        <v>96</v>
      </c>
      <c r="BT6" s="47" t="s">
        <v>94</v>
      </c>
      <c r="BU6" s="47" t="s">
        <v>97</v>
      </c>
      <c r="BV6" s="48"/>
      <c r="BW6" s="47" t="s">
        <v>98</v>
      </c>
      <c r="BX6" s="48"/>
      <c r="BY6" s="47" t="s">
        <v>93</v>
      </c>
      <c r="BZ6" s="47" t="s">
        <v>82</v>
      </c>
      <c r="CA6" s="49"/>
      <c r="CB6" s="47" t="s">
        <v>94</v>
      </c>
      <c r="CC6" s="47" t="s">
        <v>83</v>
      </c>
      <c r="CD6" s="48"/>
      <c r="CE6" s="47" t="s">
        <v>85</v>
      </c>
      <c r="CF6" s="48"/>
      <c r="CG6" s="47" t="s">
        <v>86</v>
      </c>
      <c r="CH6" s="48"/>
      <c r="CI6" s="47" t="s">
        <v>89</v>
      </c>
      <c r="CJ6" s="47" t="s">
        <v>82</v>
      </c>
      <c r="CK6" s="47" t="s">
        <v>96</v>
      </c>
      <c r="CL6" s="47" t="s">
        <v>94</v>
      </c>
      <c r="CM6" s="47" t="s">
        <v>97</v>
      </c>
      <c r="CN6" s="48"/>
      <c r="CO6" s="47" t="s">
        <v>98</v>
      </c>
      <c r="CP6" s="48"/>
      <c r="CQ6" s="47" t="s">
        <v>93</v>
      </c>
      <c r="CR6" s="47" t="s">
        <v>82</v>
      </c>
    </row>
    <row r="7" spans="1:96" ht="24.6" customHeight="1" x14ac:dyDescent="0.25">
      <c r="A7" s="50"/>
      <c r="B7" s="50"/>
      <c r="C7" s="50"/>
      <c r="D7" s="50"/>
      <c r="E7" s="50"/>
      <c r="F7" s="50"/>
      <c r="G7" s="49"/>
      <c r="H7" s="48"/>
      <c r="I7" s="51" t="s">
        <v>84</v>
      </c>
      <c r="J7" s="51" t="s">
        <v>82</v>
      </c>
      <c r="K7" s="51" t="s">
        <v>84</v>
      </c>
      <c r="L7" s="51" t="s">
        <v>82</v>
      </c>
      <c r="M7" s="51" t="s">
        <v>87</v>
      </c>
      <c r="N7" s="51" t="s">
        <v>82</v>
      </c>
      <c r="O7" s="48"/>
      <c r="P7" s="48"/>
      <c r="Q7" s="48"/>
      <c r="R7" s="48"/>
      <c r="S7" s="51" t="s">
        <v>90</v>
      </c>
      <c r="T7" s="51" t="s">
        <v>82</v>
      </c>
      <c r="U7" s="51" t="s">
        <v>90</v>
      </c>
      <c r="V7" s="51" t="s">
        <v>82</v>
      </c>
      <c r="W7" s="48"/>
      <c r="X7" s="48"/>
      <c r="Y7" s="49"/>
      <c r="Z7" s="48"/>
      <c r="AA7" s="51" t="s">
        <v>84</v>
      </c>
      <c r="AB7" s="51" t="s">
        <v>82</v>
      </c>
      <c r="AC7" s="51" t="s">
        <v>84</v>
      </c>
      <c r="AD7" s="51" t="s">
        <v>82</v>
      </c>
      <c r="AE7" s="51" t="s">
        <v>87</v>
      </c>
      <c r="AF7" s="51" t="s">
        <v>82</v>
      </c>
      <c r="AG7" s="48"/>
      <c r="AH7" s="48"/>
      <c r="AI7" s="48"/>
      <c r="AJ7" s="48"/>
      <c r="AK7" s="51" t="s">
        <v>90</v>
      </c>
      <c r="AL7" s="51" t="s">
        <v>82</v>
      </c>
      <c r="AM7" s="51" t="s">
        <v>90</v>
      </c>
      <c r="AN7" s="51" t="s">
        <v>82</v>
      </c>
      <c r="AO7" s="48"/>
      <c r="AP7" s="48"/>
      <c r="AQ7" s="49"/>
      <c r="AR7" s="48"/>
      <c r="AS7" s="51" t="s">
        <v>84</v>
      </c>
      <c r="AT7" s="51" t="s">
        <v>82</v>
      </c>
      <c r="AU7" s="51" t="s">
        <v>84</v>
      </c>
      <c r="AV7" s="51" t="s">
        <v>82</v>
      </c>
      <c r="AW7" s="51" t="s">
        <v>87</v>
      </c>
      <c r="AX7" s="51" t="s">
        <v>82</v>
      </c>
      <c r="AY7" s="48"/>
      <c r="AZ7" s="48"/>
      <c r="BA7" s="48"/>
      <c r="BB7" s="48"/>
      <c r="BC7" s="51" t="s">
        <v>90</v>
      </c>
      <c r="BD7" s="51" t="s">
        <v>82</v>
      </c>
      <c r="BE7" s="51" t="s">
        <v>90</v>
      </c>
      <c r="BF7" s="51" t="s">
        <v>82</v>
      </c>
      <c r="BG7" s="48"/>
      <c r="BH7" s="48"/>
      <c r="BI7" s="49"/>
      <c r="BJ7" s="48"/>
      <c r="BK7" s="51" t="s">
        <v>84</v>
      </c>
      <c r="BL7" s="51" t="s">
        <v>82</v>
      </c>
      <c r="BM7" s="51" t="s">
        <v>84</v>
      </c>
      <c r="BN7" s="51" t="s">
        <v>82</v>
      </c>
      <c r="BO7" s="51" t="s">
        <v>87</v>
      </c>
      <c r="BP7" s="51" t="s">
        <v>82</v>
      </c>
      <c r="BQ7" s="48"/>
      <c r="BR7" s="48"/>
      <c r="BS7" s="48"/>
      <c r="BT7" s="48"/>
      <c r="BU7" s="51" t="s">
        <v>90</v>
      </c>
      <c r="BV7" s="51" t="s">
        <v>82</v>
      </c>
      <c r="BW7" s="51" t="s">
        <v>90</v>
      </c>
      <c r="BX7" s="51" t="s">
        <v>82</v>
      </c>
      <c r="BY7" s="48"/>
      <c r="BZ7" s="48"/>
      <c r="CA7" s="49"/>
      <c r="CB7" s="48"/>
      <c r="CC7" s="51" t="s">
        <v>84</v>
      </c>
      <c r="CD7" s="51" t="s">
        <v>82</v>
      </c>
      <c r="CE7" s="51" t="s">
        <v>84</v>
      </c>
      <c r="CF7" s="51" t="s">
        <v>82</v>
      </c>
      <c r="CG7" s="51" t="s">
        <v>87</v>
      </c>
      <c r="CH7" s="51" t="s">
        <v>82</v>
      </c>
      <c r="CI7" s="48"/>
      <c r="CJ7" s="48"/>
      <c r="CK7" s="48"/>
      <c r="CL7" s="48"/>
      <c r="CM7" s="51" t="s">
        <v>90</v>
      </c>
      <c r="CN7" s="51" t="s">
        <v>82</v>
      </c>
      <c r="CO7" s="51" t="s">
        <v>90</v>
      </c>
      <c r="CP7" s="51" t="s">
        <v>82</v>
      </c>
      <c r="CQ7" s="48"/>
      <c r="CR7" s="48"/>
    </row>
    <row r="8" spans="1:96" s="53" customFormat="1" ht="13.5" x14ac:dyDescent="0.2">
      <c r="A8" s="1" t="s">
        <v>153</v>
      </c>
      <c r="B8" s="1" t="s">
        <v>154</v>
      </c>
      <c r="C8" s="1"/>
      <c r="D8" s="2"/>
      <c r="E8" s="2"/>
      <c r="F8" s="3"/>
      <c r="G8" s="52">
        <v>1</v>
      </c>
      <c r="H8" s="52">
        <f>1+G8</f>
        <v>2</v>
      </c>
      <c r="I8" s="52">
        <f t="shared" ref="I8:X8" si="0">1+H8</f>
        <v>3</v>
      </c>
      <c r="J8" s="52">
        <f t="shared" si="0"/>
        <v>4</v>
      </c>
      <c r="K8" s="52">
        <f t="shared" si="0"/>
        <v>5</v>
      </c>
      <c r="L8" s="52">
        <f t="shared" si="0"/>
        <v>6</v>
      </c>
      <c r="M8" s="52">
        <f t="shared" si="0"/>
        <v>7</v>
      </c>
      <c r="N8" s="52">
        <f t="shared" si="0"/>
        <v>8</v>
      </c>
      <c r="O8" s="52">
        <f t="shared" si="0"/>
        <v>9</v>
      </c>
      <c r="P8" s="52">
        <f t="shared" si="0"/>
        <v>10</v>
      </c>
      <c r="Q8" s="52">
        <f t="shared" si="0"/>
        <v>11</v>
      </c>
      <c r="R8" s="52">
        <f t="shared" si="0"/>
        <v>12</v>
      </c>
      <c r="S8" s="52">
        <f t="shared" si="0"/>
        <v>13</v>
      </c>
      <c r="T8" s="52">
        <f t="shared" si="0"/>
        <v>14</v>
      </c>
      <c r="U8" s="52">
        <f t="shared" si="0"/>
        <v>15</v>
      </c>
      <c r="V8" s="52">
        <f t="shared" si="0"/>
        <v>16</v>
      </c>
      <c r="W8" s="52">
        <f t="shared" si="0"/>
        <v>17</v>
      </c>
      <c r="X8" s="52">
        <f t="shared" si="0"/>
        <v>18</v>
      </c>
      <c r="Y8" s="52">
        <v>1</v>
      </c>
      <c r="Z8" s="52">
        <f>1+Y8</f>
        <v>2</v>
      </c>
      <c r="AA8" s="52">
        <f t="shared" ref="AA8:AP8" si="1">1+Z8</f>
        <v>3</v>
      </c>
      <c r="AB8" s="52">
        <f t="shared" si="1"/>
        <v>4</v>
      </c>
      <c r="AC8" s="52">
        <f t="shared" si="1"/>
        <v>5</v>
      </c>
      <c r="AD8" s="52">
        <f t="shared" si="1"/>
        <v>6</v>
      </c>
      <c r="AE8" s="52">
        <f t="shared" si="1"/>
        <v>7</v>
      </c>
      <c r="AF8" s="52">
        <f t="shared" si="1"/>
        <v>8</v>
      </c>
      <c r="AG8" s="52">
        <f t="shared" si="1"/>
        <v>9</v>
      </c>
      <c r="AH8" s="52">
        <f t="shared" si="1"/>
        <v>10</v>
      </c>
      <c r="AI8" s="52">
        <f t="shared" si="1"/>
        <v>11</v>
      </c>
      <c r="AJ8" s="52">
        <f t="shared" si="1"/>
        <v>12</v>
      </c>
      <c r="AK8" s="52">
        <f t="shared" si="1"/>
        <v>13</v>
      </c>
      <c r="AL8" s="52">
        <f t="shared" si="1"/>
        <v>14</v>
      </c>
      <c r="AM8" s="52">
        <f t="shared" si="1"/>
        <v>15</v>
      </c>
      <c r="AN8" s="52">
        <f t="shared" si="1"/>
        <v>16</v>
      </c>
      <c r="AO8" s="52">
        <f t="shared" si="1"/>
        <v>17</v>
      </c>
      <c r="AP8" s="52">
        <f t="shared" si="1"/>
        <v>18</v>
      </c>
      <c r="AQ8" s="52">
        <v>1</v>
      </c>
      <c r="AR8" s="52">
        <f>1+AQ8</f>
        <v>2</v>
      </c>
      <c r="AS8" s="52">
        <f t="shared" ref="AS8:BH8" si="2">1+AR8</f>
        <v>3</v>
      </c>
      <c r="AT8" s="52">
        <f t="shared" si="2"/>
        <v>4</v>
      </c>
      <c r="AU8" s="52">
        <f t="shared" si="2"/>
        <v>5</v>
      </c>
      <c r="AV8" s="52">
        <f t="shared" si="2"/>
        <v>6</v>
      </c>
      <c r="AW8" s="52">
        <f t="shared" si="2"/>
        <v>7</v>
      </c>
      <c r="AX8" s="52">
        <f t="shared" si="2"/>
        <v>8</v>
      </c>
      <c r="AY8" s="52">
        <f t="shared" si="2"/>
        <v>9</v>
      </c>
      <c r="AZ8" s="52">
        <f t="shared" si="2"/>
        <v>10</v>
      </c>
      <c r="BA8" s="52">
        <f t="shared" si="2"/>
        <v>11</v>
      </c>
      <c r="BB8" s="52">
        <f t="shared" si="2"/>
        <v>12</v>
      </c>
      <c r="BC8" s="52">
        <f t="shared" si="2"/>
        <v>13</v>
      </c>
      <c r="BD8" s="52">
        <f t="shared" si="2"/>
        <v>14</v>
      </c>
      <c r="BE8" s="52">
        <f t="shared" si="2"/>
        <v>15</v>
      </c>
      <c r="BF8" s="52">
        <f t="shared" si="2"/>
        <v>16</v>
      </c>
      <c r="BG8" s="52">
        <f t="shared" si="2"/>
        <v>17</v>
      </c>
      <c r="BH8" s="52">
        <f t="shared" si="2"/>
        <v>18</v>
      </c>
      <c r="BI8" s="52">
        <v>1</v>
      </c>
      <c r="BJ8" s="52">
        <f>1+BI8</f>
        <v>2</v>
      </c>
      <c r="BK8" s="52">
        <f t="shared" ref="BK8:BZ8" si="3">1+BJ8</f>
        <v>3</v>
      </c>
      <c r="BL8" s="52">
        <f t="shared" si="3"/>
        <v>4</v>
      </c>
      <c r="BM8" s="52">
        <f t="shared" si="3"/>
        <v>5</v>
      </c>
      <c r="BN8" s="52">
        <f t="shared" si="3"/>
        <v>6</v>
      </c>
      <c r="BO8" s="52">
        <f t="shared" si="3"/>
        <v>7</v>
      </c>
      <c r="BP8" s="52">
        <f t="shared" si="3"/>
        <v>8</v>
      </c>
      <c r="BQ8" s="52">
        <f t="shared" si="3"/>
        <v>9</v>
      </c>
      <c r="BR8" s="52">
        <f t="shared" si="3"/>
        <v>10</v>
      </c>
      <c r="BS8" s="52">
        <f t="shared" si="3"/>
        <v>11</v>
      </c>
      <c r="BT8" s="52">
        <f t="shared" si="3"/>
        <v>12</v>
      </c>
      <c r="BU8" s="52">
        <f t="shared" si="3"/>
        <v>13</v>
      </c>
      <c r="BV8" s="52">
        <f t="shared" si="3"/>
        <v>14</v>
      </c>
      <c r="BW8" s="52">
        <f t="shared" si="3"/>
        <v>15</v>
      </c>
      <c r="BX8" s="52">
        <f t="shared" si="3"/>
        <v>16</v>
      </c>
      <c r="BY8" s="52">
        <f t="shared" si="3"/>
        <v>17</v>
      </c>
      <c r="BZ8" s="52">
        <f t="shared" si="3"/>
        <v>18</v>
      </c>
      <c r="CA8" s="52">
        <v>1</v>
      </c>
      <c r="CB8" s="52">
        <f>1+CA8</f>
        <v>2</v>
      </c>
      <c r="CC8" s="52">
        <f t="shared" ref="CC8:CR8" si="4">1+CB8</f>
        <v>3</v>
      </c>
      <c r="CD8" s="52">
        <f t="shared" si="4"/>
        <v>4</v>
      </c>
      <c r="CE8" s="52">
        <f t="shared" si="4"/>
        <v>5</v>
      </c>
      <c r="CF8" s="52">
        <f t="shared" si="4"/>
        <v>6</v>
      </c>
      <c r="CG8" s="52">
        <f t="shared" si="4"/>
        <v>7</v>
      </c>
      <c r="CH8" s="52">
        <f t="shared" si="4"/>
        <v>8</v>
      </c>
      <c r="CI8" s="52">
        <f t="shared" si="4"/>
        <v>9</v>
      </c>
      <c r="CJ8" s="52">
        <f t="shared" si="4"/>
        <v>10</v>
      </c>
      <c r="CK8" s="52">
        <f t="shared" si="4"/>
        <v>11</v>
      </c>
      <c r="CL8" s="52">
        <f t="shared" si="4"/>
        <v>12</v>
      </c>
      <c r="CM8" s="52">
        <f t="shared" si="4"/>
        <v>13</v>
      </c>
      <c r="CN8" s="52">
        <f t="shared" si="4"/>
        <v>14</v>
      </c>
      <c r="CO8" s="52">
        <f t="shared" si="4"/>
        <v>15</v>
      </c>
      <c r="CP8" s="52">
        <f t="shared" si="4"/>
        <v>16</v>
      </c>
      <c r="CQ8" s="52">
        <f t="shared" si="4"/>
        <v>17</v>
      </c>
      <c r="CR8" s="52">
        <f t="shared" si="4"/>
        <v>18</v>
      </c>
    </row>
    <row r="9" spans="1:96" x14ac:dyDescent="0.25">
      <c r="A9" s="4"/>
      <c r="B9" s="5" t="s">
        <v>99</v>
      </c>
      <c r="C9" s="21"/>
      <c r="D9" s="22"/>
      <c r="E9" s="22" t="s">
        <v>123</v>
      </c>
      <c r="F9" s="23"/>
      <c r="G9" s="24"/>
      <c r="H9" s="24"/>
      <c r="I9" s="25">
        <v>0</v>
      </c>
      <c r="J9" s="24"/>
      <c r="K9" s="25">
        <v>0</v>
      </c>
      <c r="L9" s="24"/>
      <c r="M9" s="25">
        <v>0</v>
      </c>
      <c r="N9" s="24"/>
      <c r="O9" s="25">
        <v>0</v>
      </c>
      <c r="P9" s="24"/>
      <c r="Q9" s="25">
        <v>0</v>
      </c>
      <c r="R9" s="24"/>
      <c r="S9" s="25"/>
      <c r="T9" s="24"/>
      <c r="U9" s="25">
        <v>0</v>
      </c>
      <c r="V9" s="24"/>
      <c r="W9" s="25">
        <v>0</v>
      </c>
      <c r="X9" s="24"/>
      <c r="Y9" s="24"/>
      <c r="Z9" s="24"/>
      <c r="AA9" s="25">
        <v>0</v>
      </c>
      <c r="AB9" s="24"/>
      <c r="AC9" s="25">
        <v>0</v>
      </c>
      <c r="AD9" s="24"/>
      <c r="AE9" s="25">
        <v>0</v>
      </c>
      <c r="AF9" s="24"/>
      <c r="AG9" s="25">
        <v>0</v>
      </c>
      <c r="AH9" s="24"/>
      <c r="AI9" s="25">
        <v>0</v>
      </c>
      <c r="AJ9" s="24"/>
      <c r="AK9" s="25"/>
      <c r="AL9" s="24"/>
      <c r="AM9" s="25">
        <v>0</v>
      </c>
      <c r="AN9" s="24"/>
      <c r="AO9" s="25"/>
      <c r="AP9" s="24"/>
      <c r="AQ9" s="24"/>
      <c r="AR9" s="24"/>
      <c r="AS9" s="25">
        <v>0</v>
      </c>
      <c r="AT9" s="24"/>
      <c r="AU9" s="25">
        <v>0</v>
      </c>
      <c r="AV9" s="24"/>
      <c r="AW9" s="25">
        <v>0</v>
      </c>
      <c r="AX9" s="24"/>
      <c r="AY9" s="25">
        <v>0</v>
      </c>
      <c r="AZ9" s="24"/>
      <c r="BA9" s="25">
        <v>0</v>
      </c>
      <c r="BB9" s="24"/>
      <c r="BC9" s="25"/>
      <c r="BD9" s="24"/>
      <c r="BE9" s="25">
        <v>0</v>
      </c>
      <c r="BF9" s="24"/>
      <c r="BG9" s="25">
        <v>0</v>
      </c>
      <c r="BH9" s="24"/>
      <c r="BI9" s="24"/>
      <c r="BJ9" s="24"/>
      <c r="BK9" s="25">
        <v>0</v>
      </c>
      <c r="BL9" s="24"/>
      <c r="BM9" s="25">
        <v>0</v>
      </c>
      <c r="BN9" s="24"/>
      <c r="BO9" s="25">
        <v>0</v>
      </c>
      <c r="BP9" s="24"/>
      <c r="BQ9" s="25">
        <v>0</v>
      </c>
      <c r="BR9" s="24"/>
      <c r="BS9" s="25">
        <v>0</v>
      </c>
      <c r="BT9" s="24"/>
      <c r="BU9" s="25"/>
      <c r="BV9" s="24"/>
      <c r="BW9" s="25">
        <v>0</v>
      </c>
      <c r="BX9" s="24"/>
      <c r="BY9" s="25">
        <v>0</v>
      </c>
      <c r="BZ9" s="24"/>
      <c r="CA9" s="24"/>
      <c r="CB9" s="24"/>
      <c r="CC9" s="25">
        <v>0</v>
      </c>
      <c r="CD9" s="24"/>
      <c r="CE9" s="25">
        <v>0</v>
      </c>
      <c r="CF9" s="24"/>
      <c r="CG9" s="25">
        <v>0</v>
      </c>
      <c r="CH9" s="24"/>
      <c r="CI9" s="25">
        <v>0</v>
      </c>
      <c r="CJ9" s="24"/>
      <c r="CK9" s="25">
        <v>0</v>
      </c>
      <c r="CL9" s="24"/>
      <c r="CM9" s="25"/>
      <c r="CN9" s="24"/>
      <c r="CO9" s="25">
        <v>0</v>
      </c>
      <c r="CP9" s="24"/>
      <c r="CQ9" s="25">
        <v>0</v>
      </c>
      <c r="CR9" s="24"/>
    </row>
    <row r="10" spans="1:96" ht="15" customHeight="1" x14ac:dyDescent="0.25">
      <c r="A10" s="6">
        <v>1</v>
      </c>
      <c r="B10" s="7" t="s">
        <v>2</v>
      </c>
      <c r="C10" s="21">
        <v>330278</v>
      </c>
      <c r="D10" s="22" t="s">
        <v>124</v>
      </c>
      <c r="E10" s="22" t="s">
        <v>123</v>
      </c>
      <c r="F10" s="23" t="s">
        <v>125</v>
      </c>
      <c r="G10" s="24">
        <f>H10+P10+R10+X10</f>
        <v>125472031</v>
      </c>
      <c r="H10" s="24">
        <f>J10+L10+N10</f>
        <v>46680418.920000002</v>
      </c>
      <c r="I10" s="25">
        <f>AA10+AS10+BK10+CC10</f>
        <v>71279</v>
      </c>
      <c r="J10" s="24">
        <f t="shared" ref="J10:X25" si="5">AB10+AT10+BL10+CD10</f>
        <v>24365592.920000002</v>
      </c>
      <c r="K10" s="25">
        <f t="shared" si="5"/>
        <v>3866</v>
      </c>
      <c r="L10" s="24">
        <f>AD10+AV10+BN10+CF10</f>
        <v>2223336.6</v>
      </c>
      <c r="M10" s="25">
        <f t="shared" si="5"/>
        <v>16443</v>
      </c>
      <c r="N10" s="24">
        <f t="shared" si="5"/>
        <v>20091489.399999999</v>
      </c>
      <c r="O10" s="25">
        <f t="shared" si="5"/>
        <v>243</v>
      </c>
      <c r="P10" s="24">
        <f t="shared" si="5"/>
        <v>3516153.68</v>
      </c>
      <c r="Q10" s="25">
        <f t="shared" si="5"/>
        <v>2165</v>
      </c>
      <c r="R10" s="24">
        <f t="shared" si="5"/>
        <v>75275458.400000006</v>
      </c>
      <c r="S10" s="25">
        <f t="shared" si="5"/>
        <v>0</v>
      </c>
      <c r="T10" s="24">
        <f t="shared" si="5"/>
        <v>0</v>
      </c>
      <c r="U10" s="25">
        <f t="shared" si="5"/>
        <v>45</v>
      </c>
      <c r="V10" s="24">
        <f t="shared" si="5"/>
        <v>11706962.960000001</v>
      </c>
      <c r="W10" s="25">
        <f t="shared" si="5"/>
        <v>0</v>
      </c>
      <c r="X10" s="24">
        <f t="shared" si="5"/>
        <v>0</v>
      </c>
      <c r="Y10" s="24">
        <f>Z10+AH10+AJ10+AP10</f>
        <v>35925348.729999997</v>
      </c>
      <c r="Z10" s="24">
        <f>AB10+AD10+AF10</f>
        <v>12287865.109999999</v>
      </c>
      <c r="AA10" s="25">
        <v>17820</v>
      </c>
      <c r="AB10" s="24">
        <v>6434384.9900000002</v>
      </c>
      <c r="AC10" s="25">
        <v>967</v>
      </c>
      <c r="AD10" s="24">
        <v>667000.98</v>
      </c>
      <c r="AE10" s="25">
        <v>4933</v>
      </c>
      <c r="AF10" s="24">
        <v>5186479.1399999997</v>
      </c>
      <c r="AG10" s="25">
        <v>73</v>
      </c>
      <c r="AH10" s="24">
        <v>1054846.1000000001</v>
      </c>
      <c r="AI10" s="25">
        <v>650</v>
      </c>
      <c r="AJ10" s="26">
        <v>22582637.52</v>
      </c>
      <c r="AK10" s="25">
        <v>0</v>
      </c>
      <c r="AL10" s="24">
        <v>0</v>
      </c>
      <c r="AM10" s="25">
        <v>14</v>
      </c>
      <c r="AN10" s="26">
        <v>3512088.89</v>
      </c>
      <c r="AO10" s="25">
        <v>0</v>
      </c>
      <c r="AP10" s="24"/>
      <c r="AQ10" s="24">
        <f>AR10+AZ10+BB10+BH10</f>
        <v>26810666.77</v>
      </c>
      <c r="AR10" s="24">
        <f>AT10+AV10+AX10</f>
        <v>11052344.35</v>
      </c>
      <c r="AS10" s="25">
        <v>14256</v>
      </c>
      <c r="AT10" s="24">
        <v>5748411.4699999997</v>
      </c>
      <c r="AU10" s="25">
        <v>967</v>
      </c>
      <c r="AV10" s="24">
        <v>444667.32</v>
      </c>
      <c r="AW10" s="25">
        <v>3289</v>
      </c>
      <c r="AX10" s="24">
        <v>4859265.5599999996</v>
      </c>
      <c r="AY10" s="25">
        <v>49</v>
      </c>
      <c r="AZ10" s="24">
        <v>703230.74</v>
      </c>
      <c r="BA10" s="25">
        <v>433</v>
      </c>
      <c r="BB10" s="26">
        <v>15055091.68</v>
      </c>
      <c r="BC10" s="25">
        <v>0</v>
      </c>
      <c r="BD10" s="24">
        <v>0</v>
      </c>
      <c r="BE10" s="25">
        <v>9</v>
      </c>
      <c r="BF10" s="26">
        <v>2341392.59</v>
      </c>
      <c r="BG10" s="25">
        <v>0</v>
      </c>
      <c r="BH10" s="24"/>
      <c r="BI10" s="24">
        <f>BJ10+BR10+BT10+BZ10</f>
        <v>26810666.77</v>
      </c>
      <c r="BJ10" s="24">
        <f>BL10+BN10+BP10</f>
        <v>11052344.35</v>
      </c>
      <c r="BK10" s="25">
        <v>14256</v>
      </c>
      <c r="BL10" s="24">
        <v>5748411.4699999997</v>
      </c>
      <c r="BM10" s="25">
        <v>967</v>
      </c>
      <c r="BN10" s="24">
        <v>444667.32</v>
      </c>
      <c r="BO10" s="25">
        <v>3289</v>
      </c>
      <c r="BP10" s="24">
        <v>4859265.5599999996</v>
      </c>
      <c r="BQ10" s="25">
        <v>49</v>
      </c>
      <c r="BR10" s="24">
        <v>703230.74</v>
      </c>
      <c r="BS10" s="25">
        <v>433</v>
      </c>
      <c r="BT10" s="26">
        <v>15055091.68</v>
      </c>
      <c r="BU10" s="25">
        <v>0</v>
      </c>
      <c r="BV10" s="24">
        <v>0</v>
      </c>
      <c r="BW10" s="25">
        <v>9</v>
      </c>
      <c r="BX10" s="26">
        <v>2341392.59</v>
      </c>
      <c r="BY10" s="25">
        <v>0</v>
      </c>
      <c r="BZ10" s="24"/>
      <c r="CA10" s="24">
        <f>CB10+CJ10+CL10+CR10</f>
        <v>35925348.729999997</v>
      </c>
      <c r="CB10" s="24">
        <f>CD10+CF10+CH10</f>
        <v>12287865.109999999</v>
      </c>
      <c r="CC10" s="25">
        <v>24947</v>
      </c>
      <c r="CD10" s="24">
        <v>6434384.9900000002</v>
      </c>
      <c r="CE10" s="25">
        <v>965</v>
      </c>
      <c r="CF10" s="24">
        <v>667000.98</v>
      </c>
      <c r="CG10" s="25">
        <v>4932</v>
      </c>
      <c r="CH10" s="24">
        <v>5186479.1399999997</v>
      </c>
      <c r="CI10" s="25">
        <v>72</v>
      </c>
      <c r="CJ10" s="24">
        <v>1054846.1000000001</v>
      </c>
      <c r="CK10" s="25">
        <v>649</v>
      </c>
      <c r="CL10" s="26">
        <v>22582637.52</v>
      </c>
      <c r="CM10" s="25">
        <v>0</v>
      </c>
      <c r="CN10" s="24">
        <v>0</v>
      </c>
      <c r="CO10" s="25">
        <v>13</v>
      </c>
      <c r="CP10" s="26">
        <v>3512088.89</v>
      </c>
      <c r="CQ10" s="25">
        <v>0</v>
      </c>
      <c r="CR10" s="24"/>
    </row>
    <row r="11" spans="1:96" ht="44.25" customHeight="1" x14ac:dyDescent="0.25">
      <c r="A11" s="6">
        <v>2</v>
      </c>
      <c r="B11" s="8" t="s">
        <v>3</v>
      </c>
      <c r="C11" s="21">
        <v>330268</v>
      </c>
      <c r="D11" s="22" t="s">
        <v>124</v>
      </c>
      <c r="E11" s="22" t="s">
        <v>123</v>
      </c>
      <c r="F11" s="23" t="s">
        <v>125</v>
      </c>
      <c r="G11" s="24">
        <f t="shared" ref="G11" si="6">H11+P11+R11+X11</f>
        <v>28375168.25</v>
      </c>
      <c r="H11" s="24">
        <f t="shared" ref="H11" si="7">J11+L11+N11</f>
        <v>10391812.75</v>
      </c>
      <c r="I11" s="25">
        <f t="shared" ref="I11" si="8">AA11+AS11+BK11+CC11</f>
        <v>8846</v>
      </c>
      <c r="J11" s="24">
        <f t="shared" si="5"/>
        <v>1416270.22</v>
      </c>
      <c r="K11" s="25">
        <f t="shared" si="5"/>
        <v>0</v>
      </c>
      <c r="L11" s="24">
        <f t="shared" si="5"/>
        <v>0</v>
      </c>
      <c r="M11" s="25">
        <f t="shared" si="5"/>
        <v>5429</v>
      </c>
      <c r="N11" s="24">
        <f t="shared" si="5"/>
        <v>8975542.5299999993</v>
      </c>
      <c r="O11" s="25">
        <f t="shared" si="5"/>
        <v>500</v>
      </c>
      <c r="P11" s="24">
        <f t="shared" si="5"/>
        <v>13021135.93</v>
      </c>
      <c r="Q11" s="25">
        <f t="shared" si="5"/>
        <v>124</v>
      </c>
      <c r="R11" s="24">
        <f t="shared" si="5"/>
        <v>4962219.57</v>
      </c>
      <c r="S11" s="25">
        <f t="shared" si="5"/>
        <v>0</v>
      </c>
      <c r="T11" s="24">
        <f t="shared" si="5"/>
        <v>0</v>
      </c>
      <c r="U11" s="25">
        <f t="shared" si="5"/>
        <v>7</v>
      </c>
      <c r="V11" s="24">
        <f t="shared" si="5"/>
        <v>771683.33</v>
      </c>
      <c r="W11" s="25">
        <f t="shared" si="5"/>
        <v>0</v>
      </c>
      <c r="X11" s="24">
        <f t="shared" si="5"/>
        <v>0</v>
      </c>
      <c r="Y11" s="24">
        <f t="shared" ref="Y11" si="9">Z11+AH11+AJ11+AP11</f>
        <v>12930321.74</v>
      </c>
      <c r="Z11" s="24">
        <f t="shared" ref="Z11" si="10">AB11+AD11+AF11</f>
        <v>7535315.0899999999</v>
      </c>
      <c r="AA11" s="25">
        <v>2212</v>
      </c>
      <c r="AB11" s="24">
        <v>424881.07</v>
      </c>
      <c r="AC11" s="25">
        <v>0</v>
      </c>
      <c r="AD11" s="24">
        <v>0</v>
      </c>
      <c r="AE11" s="25">
        <v>1629</v>
      </c>
      <c r="AF11" s="24">
        <v>7110434.0199999996</v>
      </c>
      <c r="AG11" s="25">
        <v>150</v>
      </c>
      <c r="AH11" s="24">
        <v>3906340.78</v>
      </c>
      <c r="AI11" s="25">
        <v>37</v>
      </c>
      <c r="AJ11" s="26">
        <v>1488665.87</v>
      </c>
      <c r="AK11" s="25">
        <v>0</v>
      </c>
      <c r="AL11" s="24">
        <v>0</v>
      </c>
      <c r="AM11" s="25">
        <v>2</v>
      </c>
      <c r="AN11" s="26">
        <v>231505</v>
      </c>
      <c r="AO11" s="25">
        <v>0</v>
      </c>
      <c r="AP11" s="24"/>
      <c r="AQ11" s="24">
        <f t="shared" ref="AQ11" si="11">AR11+AZ11+BB11+BH11</f>
        <v>5705033.6500000004</v>
      </c>
      <c r="AR11" s="24">
        <f t="shared" ref="AR11" si="12">AT11+AV11+AX11</f>
        <v>2108362.5499999998</v>
      </c>
      <c r="AS11" s="25">
        <v>1769</v>
      </c>
      <c r="AT11" s="24">
        <v>283254.03999999998</v>
      </c>
      <c r="AU11" s="25">
        <v>0</v>
      </c>
      <c r="AV11" s="24">
        <v>0</v>
      </c>
      <c r="AW11" s="25">
        <v>1086</v>
      </c>
      <c r="AX11" s="24">
        <v>1825108.51</v>
      </c>
      <c r="AY11" s="25">
        <v>100</v>
      </c>
      <c r="AZ11" s="24">
        <v>2604227.19</v>
      </c>
      <c r="BA11" s="25">
        <v>25</v>
      </c>
      <c r="BB11" s="26">
        <v>992443.91</v>
      </c>
      <c r="BC11" s="25">
        <v>0</v>
      </c>
      <c r="BD11" s="24">
        <v>0</v>
      </c>
      <c r="BE11" s="25">
        <v>1</v>
      </c>
      <c r="BF11" s="26">
        <v>154336.67000000001</v>
      </c>
      <c r="BG11" s="25">
        <v>0</v>
      </c>
      <c r="BH11" s="24"/>
      <c r="BI11" s="24">
        <f t="shared" ref="BI11" si="13">BJ11+BR11+BT11+BZ11</f>
        <v>3899925.14</v>
      </c>
      <c r="BJ11" s="24">
        <f t="shared" ref="BJ11" si="14">BL11+BN11+BP11</f>
        <v>303254.03999999998</v>
      </c>
      <c r="BK11" s="25">
        <v>1769</v>
      </c>
      <c r="BL11" s="24">
        <v>283254.03999999998</v>
      </c>
      <c r="BM11" s="25">
        <v>0</v>
      </c>
      <c r="BN11" s="24">
        <v>0</v>
      </c>
      <c r="BO11" s="25">
        <v>1086</v>
      </c>
      <c r="BP11" s="24">
        <v>20000</v>
      </c>
      <c r="BQ11" s="25">
        <v>100</v>
      </c>
      <c r="BR11" s="24">
        <v>2604227.19</v>
      </c>
      <c r="BS11" s="25">
        <v>25</v>
      </c>
      <c r="BT11" s="26">
        <v>992443.91</v>
      </c>
      <c r="BU11" s="25">
        <v>0</v>
      </c>
      <c r="BV11" s="24">
        <v>0</v>
      </c>
      <c r="BW11" s="25">
        <v>1</v>
      </c>
      <c r="BX11" s="26">
        <v>154336.67000000001</v>
      </c>
      <c r="BY11" s="25">
        <v>0</v>
      </c>
      <c r="BZ11" s="24"/>
      <c r="CA11" s="24">
        <f t="shared" ref="CA11" si="15">CB11+CJ11+CL11+CR11</f>
        <v>5839887.7199999997</v>
      </c>
      <c r="CB11" s="24">
        <f t="shared" ref="CB11" si="16">CD11+CF11+CH11</f>
        <v>444881.07</v>
      </c>
      <c r="CC11" s="25">
        <v>3096</v>
      </c>
      <c r="CD11" s="24">
        <v>424881.07</v>
      </c>
      <c r="CE11" s="25">
        <v>0</v>
      </c>
      <c r="CF11" s="24">
        <v>0</v>
      </c>
      <c r="CG11" s="25">
        <v>1628</v>
      </c>
      <c r="CH11" s="24">
        <v>20000</v>
      </c>
      <c r="CI11" s="25">
        <v>150</v>
      </c>
      <c r="CJ11" s="24">
        <v>3906340.77</v>
      </c>
      <c r="CK11" s="25">
        <v>37</v>
      </c>
      <c r="CL11" s="26">
        <v>1488665.88</v>
      </c>
      <c r="CM11" s="25">
        <v>0</v>
      </c>
      <c r="CN11" s="24">
        <v>0</v>
      </c>
      <c r="CO11" s="25">
        <v>3</v>
      </c>
      <c r="CP11" s="26">
        <v>231504.99</v>
      </c>
      <c r="CQ11" s="25">
        <v>0</v>
      </c>
      <c r="CR11" s="24"/>
    </row>
    <row r="12" spans="1:96" ht="15" customHeight="1" x14ac:dyDescent="0.25">
      <c r="A12" s="6">
        <v>3</v>
      </c>
      <c r="B12" s="8" t="s">
        <v>4</v>
      </c>
      <c r="C12" s="21">
        <v>330098</v>
      </c>
      <c r="D12" s="22" t="s">
        <v>124</v>
      </c>
      <c r="E12" s="22" t="s">
        <v>123</v>
      </c>
      <c r="F12" s="23" t="s">
        <v>125</v>
      </c>
      <c r="G12" s="24">
        <f t="shared" ref="G12:G74" si="17">H12+P12+R12+X12</f>
        <v>410572491.33999997</v>
      </c>
      <c r="H12" s="24">
        <f t="shared" ref="H12:H74" si="18">J12+L12+N12</f>
        <v>66734350.829999998</v>
      </c>
      <c r="I12" s="25">
        <f t="shared" ref="I12:X40" si="19">AA12+AS12+BK12+CC12</f>
        <v>24784</v>
      </c>
      <c r="J12" s="24">
        <f t="shared" si="5"/>
        <v>12527409.109999999</v>
      </c>
      <c r="K12" s="25">
        <f t="shared" si="5"/>
        <v>0</v>
      </c>
      <c r="L12" s="24">
        <f t="shared" si="5"/>
        <v>0</v>
      </c>
      <c r="M12" s="25">
        <f t="shared" si="5"/>
        <v>0</v>
      </c>
      <c r="N12" s="24">
        <f t="shared" si="5"/>
        <v>54206941.719999999</v>
      </c>
      <c r="O12" s="25">
        <f t="shared" si="5"/>
        <v>172</v>
      </c>
      <c r="P12" s="24">
        <f t="shared" si="5"/>
        <v>15363762.15</v>
      </c>
      <c r="Q12" s="25">
        <f t="shared" si="5"/>
        <v>4691</v>
      </c>
      <c r="R12" s="24">
        <f t="shared" si="5"/>
        <v>328474378.36000001</v>
      </c>
      <c r="S12" s="25">
        <f t="shared" si="5"/>
        <v>0</v>
      </c>
      <c r="T12" s="24">
        <f t="shared" si="5"/>
        <v>0</v>
      </c>
      <c r="U12" s="25">
        <f t="shared" si="5"/>
        <v>602</v>
      </c>
      <c r="V12" s="24">
        <f t="shared" si="5"/>
        <v>92593443.439999998</v>
      </c>
      <c r="W12" s="25">
        <f t="shared" si="5"/>
        <v>0</v>
      </c>
      <c r="X12" s="24">
        <f t="shared" si="5"/>
        <v>0</v>
      </c>
      <c r="Y12" s="24">
        <f t="shared" ref="Y12:Y74" si="20">Z12+AH12+AJ12+AP12</f>
        <v>123171747.41</v>
      </c>
      <c r="Z12" s="24">
        <f t="shared" ref="Z12:Z74" si="21">AB12+AD12+AF12</f>
        <v>20020305.25</v>
      </c>
      <c r="AA12" s="25">
        <v>6196</v>
      </c>
      <c r="AB12" s="24">
        <v>3758222.73</v>
      </c>
      <c r="AC12" s="25">
        <v>0</v>
      </c>
      <c r="AD12" s="24">
        <v>0</v>
      </c>
      <c r="AE12" s="25">
        <v>0</v>
      </c>
      <c r="AF12" s="24">
        <v>16262082.52</v>
      </c>
      <c r="AG12" s="25">
        <v>52</v>
      </c>
      <c r="AH12" s="24">
        <v>4609128.6500000004</v>
      </c>
      <c r="AI12" s="25">
        <v>1407</v>
      </c>
      <c r="AJ12" s="26">
        <v>98542313.510000005</v>
      </c>
      <c r="AK12" s="25">
        <v>0</v>
      </c>
      <c r="AL12" s="24">
        <v>0</v>
      </c>
      <c r="AM12" s="25">
        <v>181</v>
      </c>
      <c r="AN12" s="26">
        <v>27778033.030000001</v>
      </c>
      <c r="AO12" s="25">
        <v>0</v>
      </c>
      <c r="AP12" s="24"/>
      <c r="AQ12" s="24">
        <f t="shared" ref="AQ12:AQ74" si="22">AR12+AZ12+BB12+BH12</f>
        <v>82114498.260000005</v>
      </c>
      <c r="AR12" s="24">
        <f t="shared" ref="AR12:AR74" si="23">AT12+AV12+AX12</f>
        <v>13346870.16</v>
      </c>
      <c r="AS12" s="25">
        <v>4957</v>
      </c>
      <c r="AT12" s="24">
        <v>2505481.8199999998</v>
      </c>
      <c r="AU12" s="25">
        <v>0</v>
      </c>
      <c r="AV12" s="24">
        <v>0</v>
      </c>
      <c r="AW12" s="25">
        <v>0</v>
      </c>
      <c r="AX12" s="24">
        <v>10841388.34</v>
      </c>
      <c r="AY12" s="25">
        <v>34</v>
      </c>
      <c r="AZ12" s="24">
        <v>3072752.43</v>
      </c>
      <c r="BA12" s="25">
        <v>938</v>
      </c>
      <c r="BB12" s="26">
        <v>65694875.670000002</v>
      </c>
      <c r="BC12" s="25">
        <v>0</v>
      </c>
      <c r="BD12" s="24">
        <v>0</v>
      </c>
      <c r="BE12" s="25">
        <v>120</v>
      </c>
      <c r="BF12" s="26">
        <v>18518688.690000001</v>
      </c>
      <c r="BG12" s="25">
        <v>0</v>
      </c>
      <c r="BH12" s="24"/>
      <c r="BI12" s="24">
        <f t="shared" ref="BI12:BI74" si="24">BJ12+BR12+BT12+BZ12</f>
        <v>82114498.260000005</v>
      </c>
      <c r="BJ12" s="24">
        <f t="shared" ref="BJ12:BJ74" si="25">BL12+BN12+BP12</f>
        <v>13346870.16</v>
      </c>
      <c r="BK12" s="25">
        <v>4957</v>
      </c>
      <c r="BL12" s="24">
        <v>2505481.8199999998</v>
      </c>
      <c r="BM12" s="25">
        <v>0</v>
      </c>
      <c r="BN12" s="24">
        <v>0</v>
      </c>
      <c r="BO12" s="25">
        <v>0</v>
      </c>
      <c r="BP12" s="24">
        <v>10841388.34</v>
      </c>
      <c r="BQ12" s="25">
        <v>34</v>
      </c>
      <c r="BR12" s="24">
        <v>3072752.43</v>
      </c>
      <c r="BS12" s="25">
        <v>938</v>
      </c>
      <c r="BT12" s="26">
        <v>65694875.670000002</v>
      </c>
      <c r="BU12" s="25">
        <v>0</v>
      </c>
      <c r="BV12" s="24">
        <v>0</v>
      </c>
      <c r="BW12" s="25">
        <v>120</v>
      </c>
      <c r="BX12" s="26">
        <v>18518688.690000001</v>
      </c>
      <c r="BY12" s="25">
        <v>0</v>
      </c>
      <c r="BZ12" s="24"/>
      <c r="CA12" s="24">
        <f t="shared" ref="CA12:CA74" si="26">CB12+CJ12+CL12+CR12</f>
        <v>123171747.41</v>
      </c>
      <c r="CB12" s="24">
        <f t="shared" ref="CB12:CB74" si="27">CD12+CF12+CH12</f>
        <v>20020305.260000002</v>
      </c>
      <c r="CC12" s="25">
        <v>8674</v>
      </c>
      <c r="CD12" s="24">
        <v>3758222.74</v>
      </c>
      <c r="CE12" s="25">
        <v>0</v>
      </c>
      <c r="CF12" s="24">
        <v>0</v>
      </c>
      <c r="CG12" s="25">
        <v>0</v>
      </c>
      <c r="CH12" s="24">
        <v>16262082.52</v>
      </c>
      <c r="CI12" s="25">
        <v>52</v>
      </c>
      <c r="CJ12" s="24">
        <v>4609128.6399999997</v>
      </c>
      <c r="CK12" s="25">
        <v>1408</v>
      </c>
      <c r="CL12" s="26">
        <v>98542313.510000005</v>
      </c>
      <c r="CM12" s="25">
        <v>0</v>
      </c>
      <c r="CN12" s="24">
        <v>0</v>
      </c>
      <c r="CO12" s="25">
        <v>181</v>
      </c>
      <c r="CP12" s="26">
        <v>27778033.030000001</v>
      </c>
      <c r="CQ12" s="25">
        <v>0</v>
      </c>
      <c r="CR12" s="24"/>
    </row>
    <row r="13" spans="1:96" ht="15" customHeight="1" x14ac:dyDescent="0.25">
      <c r="A13" s="6">
        <v>4</v>
      </c>
      <c r="B13" s="8" t="s">
        <v>5</v>
      </c>
      <c r="C13" s="21">
        <v>330103</v>
      </c>
      <c r="D13" s="22" t="s">
        <v>124</v>
      </c>
      <c r="E13" s="22" t="s">
        <v>123</v>
      </c>
      <c r="F13" s="23" t="s">
        <v>125</v>
      </c>
      <c r="G13" s="24">
        <f t="shared" si="17"/>
        <v>338773006.54000002</v>
      </c>
      <c r="H13" s="24">
        <f t="shared" si="18"/>
        <v>27190265.920000002</v>
      </c>
      <c r="I13" s="25">
        <f t="shared" si="19"/>
        <v>11842</v>
      </c>
      <c r="J13" s="24">
        <f t="shared" si="5"/>
        <v>2351387.94</v>
      </c>
      <c r="K13" s="25">
        <f t="shared" si="5"/>
        <v>0</v>
      </c>
      <c r="L13" s="24">
        <f t="shared" si="5"/>
        <v>0</v>
      </c>
      <c r="M13" s="25">
        <f t="shared" si="5"/>
        <v>1212</v>
      </c>
      <c r="N13" s="24">
        <f t="shared" si="5"/>
        <v>24838877.98</v>
      </c>
      <c r="O13" s="25">
        <f t="shared" si="5"/>
        <v>1208</v>
      </c>
      <c r="P13" s="24">
        <f t="shared" si="5"/>
        <v>93175460.629999995</v>
      </c>
      <c r="Q13" s="25">
        <f t="shared" si="5"/>
        <v>2403</v>
      </c>
      <c r="R13" s="24">
        <f t="shared" si="5"/>
        <v>218407279.99000001</v>
      </c>
      <c r="S13" s="25">
        <f t="shared" si="5"/>
        <v>0</v>
      </c>
      <c r="T13" s="24">
        <f t="shared" si="5"/>
        <v>0</v>
      </c>
      <c r="U13" s="25">
        <f t="shared" si="5"/>
        <v>195</v>
      </c>
      <c r="V13" s="24">
        <f t="shared" si="5"/>
        <v>24629060.91</v>
      </c>
      <c r="W13" s="25">
        <f t="shared" si="5"/>
        <v>0</v>
      </c>
      <c r="X13" s="24">
        <f t="shared" si="5"/>
        <v>0</v>
      </c>
      <c r="Y13" s="24">
        <f t="shared" si="20"/>
        <v>101631901.95999999</v>
      </c>
      <c r="Z13" s="24">
        <f t="shared" si="21"/>
        <v>8157079.7699999996</v>
      </c>
      <c r="AA13" s="25">
        <v>2961</v>
      </c>
      <c r="AB13" s="24">
        <v>705416.38</v>
      </c>
      <c r="AC13" s="25">
        <v>0</v>
      </c>
      <c r="AD13" s="24">
        <v>0</v>
      </c>
      <c r="AE13" s="25">
        <v>364</v>
      </c>
      <c r="AF13" s="24">
        <v>7451663.3899999997</v>
      </c>
      <c r="AG13" s="25">
        <v>362</v>
      </c>
      <c r="AH13" s="24">
        <v>27952638.190000001</v>
      </c>
      <c r="AI13" s="25">
        <v>721</v>
      </c>
      <c r="AJ13" s="26">
        <v>65522184</v>
      </c>
      <c r="AK13" s="25">
        <v>0</v>
      </c>
      <c r="AL13" s="24">
        <v>0</v>
      </c>
      <c r="AM13" s="25">
        <v>59</v>
      </c>
      <c r="AN13" s="26">
        <v>7388718.2699999996</v>
      </c>
      <c r="AO13" s="25">
        <v>0</v>
      </c>
      <c r="AP13" s="24"/>
      <c r="AQ13" s="24">
        <f t="shared" si="22"/>
        <v>67754601.319999993</v>
      </c>
      <c r="AR13" s="24">
        <f t="shared" si="23"/>
        <v>5438053.1900000004</v>
      </c>
      <c r="AS13" s="25">
        <v>2368</v>
      </c>
      <c r="AT13" s="24">
        <v>470277.59</v>
      </c>
      <c r="AU13" s="25">
        <v>0</v>
      </c>
      <c r="AV13" s="24">
        <v>0</v>
      </c>
      <c r="AW13" s="25">
        <v>242</v>
      </c>
      <c r="AX13" s="24">
        <v>4967775.5999999996</v>
      </c>
      <c r="AY13" s="25">
        <v>242</v>
      </c>
      <c r="AZ13" s="24">
        <v>18635092.129999999</v>
      </c>
      <c r="BA13" s="25">
        <v>481</v>
      </c>
      <c r="BB13" s="26">
        <v>43681456</v>
      </c>
      <c r="BC13" s="25">
        <v>0</v>
      </c>
      <c r="BD13" s="24">
        <v>0</v>
      </c>
      <c r="BE13" s="25">
        <v>39</v>
      </c>
      <c r="BF13" s="26">
        <v>4925812.18</v>
      </c>
      <c r="BG13" s="25">
        <v>0</v>
      </c>
      <c r="BH13" s="24"/>
      <c r="BI13" s="24">
        <f t="shared" si="24"/>
        <v>67754601.319999993</v>
      </c>
      <c r="BJ13" s="24">
        <f t="shared" si="25"/>
        <v>5438053.1900000004</v>
      </c>
      <c r="BK13" s="25">
        <v>2368</v>
      </c>
      <c r="BL13" s="24">
        <v>470277.59</v>
      </c>
      <c r="BM13" s="25">
        <v>0</v>
      </c>
      <c r="BN13" s="24">
        <v>0</v>
      </c>
      <c r="BO13" s="25">
        <v>242</v>
      </c>
      <c r="BP13" s="24">
        <v>4967775.5999999996</v>
      </c>
      <c r="BQ13" s="25">
        <v>242</v>
      </c>
      <c r="BR13" s="24">
        <v>18635092.129999999</v>
      </c>
      <c r="BS13" s="25">
        <v>481</v>
      </c>
      <c r="BT13" s="26">
        <v>43681456</v>
      </c>
      <c r="BU13" s="25">
        <v>0</v>
      </c>
      <c r="BV13" s="24">
        <v>0</v>
      </c>
      <c r="BW13" s="25">
        <v>39</v>
      </c>
      <c r="BX13" s="26">
        <v>4925812.18</v>
      </c>
      <c r="BY13" s="25">
        <v>0</v>
      </c>
      <c r="BZ13" s="24"/>
      <c r="CA13" s="24">
        <f t="shared" si="26"/>
        <v>101631901.94</v>
      </c>
      <c r="CB13" s="24">
        <f t="shared" si="27"/>
        <v>8157079.7699999996</v>
      </c>
      <c r="CC13" s="25">
        <v>4145</v>
      </c>
      <c r="CD13" s="24">
        <v>705416.38</v>
      </c>
      <c r="CE13" s="25">
        <v>0</v>
      </c>
      <c r="CF13" s="24">
        <v>0</v>
      </c>
      <c r="CG13" s="25">
        <v>364</v>
      </c>
      <c r="CH13" s="24">
        <v>7451663.3899999997</v>
      </c>
      <c r="CI13" s="25">
        <v>362</v>
      </c>
      <c r="CJ13" s="24">
        <v>27952638.18</v>
      </c>
      <c r="CK13" s="25">
        <v>720</v>
      </c>
      <c r="CL13" s="26">
        <v>65522183.990000002</v>
      </c>
      <c r="CM13" s="25">
        <v>0</v>
      </c>
      <c r="CN13" s="24">
        <v>0</v>
      </c>
      <c r="CO13" s="25">
        <v>58</v>
      </c>
      <c r="CP13" s="26">
        <v>7388718.2800000003</v>
      </c>
      <c r="CQ13" s="25">
        <v>0</v>
      </c>
      <c r="CR13" s="24"/>
    </row>
    <row r="14" spans="1:96" ht="15" customHeight="1" x14ac:dyDescent="0.25">
      <c r="A14" s="6">
        <v>5</v>
      </c>
      <c r="B14" s="8" t="s">
        <v>6</v>
      </c>
      <c r="C14" s="21">
        <v>330272</v>
      </c>
      <c r="D14" s="22" t="s">
        <v>124</v>
      </c>
      <c r="E14" s="22" t="s">
        <v>123</v>
      </c>
      <c r="F14" s="23" t="s">
        <v>125</v>
      </c>
      <c r="G14" s="24">
        <f t="shared" si="17"/>
        <v>8499395.6300000008</v>
      </c>
      <c r="H14" s="24">
        <f t="shared" si="18"/>
        <v>8499395.6300000008</v>
      </c>
      <c r="I14" s="25">
        <f t="shared" si="19"/>
        <v>2158</v>
      </c>
      <c r="J14" s="24">
        <f t="shared" si="5"/>
        <v>1011325.12</v>
      </c>
      <c r="K14" s="25">
        <f t="shared" si="5"/>
        <v>3068</v>
      </c>
      <c r="L14" s="24">
        <f t="shared" si="5"/>
        <v>1761289.71</v>
      </c>
      <c r="M14" s="25">
        <f t="shared" si="5"/>
        <v>5200</v>
      </c>
      <c r="N14" s="24">
        <f t="shared" si="5"/>
        <v>5726780.7999999998</v>
      </c>
      <c r="O14" s="25">
        <f t="shared" si="5"/>
        <v>0</v>
      </c>
      <c r="P14" s="24">
        <f t="shared" si="5"/>
        <v>0</v>
      </c>
      <c r="Q14" s="25">
        <f t="shared" si="5"/>
        <v>0</v>
      </c>
      <c r="R14" s="24">
        <f t="shared" si="5"/>
        <v>0</v>
      </c>
      <c r="S14" s="25">
        <f t="shared" si="5"/>
        <v>0</v>
      </c>
      <c r="T14" s="24">
        <f t="shared" si="5"/>
        <v>0</v>
      </c>
      <c r="U14" s="25">
        <f t="shared" si="5"/>
        <v>0</v>
      </c>
      <c r="V14" s="24">
        <f t="shared" si="5"/>
        <v>0</v>
      </c>
      <c r="W14" s="25">
        <f t="shared" si="5"/>
        <v>0</v>
      </c>
      <c r="X14" s="24">
        <f t="shared" si="5"/>
        <v>0</v>
      </c>
      <c r="Y14" s="24">
        <f t="shared" si="20"/>
        <v>2549818.69</v>
      </c>
      <c r="Z14" s="24">
        <f t="shared" si="21"/>
        <v>2549818.69</v>
      </c>
      <c r="AA14" s="25">
        <v>540</v>
      </c>
      <c r="AB14" s="24">
        <v>303397.53999999998</v>
      </c>
      <c r="AC14" s="25">
        <v>767</v>
      </c>
      <c r="AD14" s="24">
        <v>528386.91</v>
      </c>
      <c r="AE14" s="25">
        <v>1560</v>
      </c>
      <c r="AF14" s="24">
        <v>1718034.24</v>
      </c>
      <c r="AG14" s="25">
        <v>0</v>
      </c>
      <c r="AH14" s="24">
        <v>0</v>
      </c>
      <c r="AI14" s="25">
        <v>0</v>
      </c>
      <c r="AJ14" s="26">
        <v>0</v>
      </c>
      <c r="AK14" s="25">
        <v>0</v>
      </c>
      <c r="AL14" s="24">
        <v>0</v>
      </c>
      <c r="AM14" s="25">
        <v>0</v>
      </c>
      <c r="AN14" s="26">
        <v>0</v>
      </c>
      <c r="AO14" s="25">
        <v>0</v>
      </c>
      <c r="AP14" s="24"/>
      <c r="AQ14" s="24">
        <f t="shared" si="22"/>
        <v>1699879.12</v>
      </c>
      <c r="AR14" s="24">
        <f t="shared" si="23"/>
        <v>1699879.12</v>
      </c>
      <c r="AS14" s="25">
        <v>432</v>
      </c>
      <c r="AT14" s="24">
        <v>202265.02</v>
      </c>
      <c r="AU14" s="25">
        <v>767</v>
      </c>
      <c r="AV14" s="24">
        <v>352257.94</v>
      </c>
      <c r="AW14" s="25">
        <v>1040</v>
      </c>
      <c r="AX14" s="24">
        <v>1145356.1599999999</v>
      </c>
      <c r="AY14" s="25">
        <v>0</v>
      </c>
      <c r="AZ14" s="24">
        <v>0</v>
      </c>
      <c r="BA14" s="25">
        <v>0</v>
      </c>
      <c r="BB14" s="26">
        <v>0</v>
      </c>
      <c r="BC14" s="25">
        <v>0</v>
      </c>
      <c r="BD14" s="24">
        <v>0</v>
      </c>
      <c r="BE14" s="25">
        <v>0</v>
      </c>
      <c r="BF14" s="26">
        <v>0</v>
      </c>
      <c r="BG14" s="25">
        <v>0</v>
      </c>
      <c r="BH14" s="24"/>
      <c r="BI14" s="24">
        <f t="shared" si="24"/>
        <v>1699879.12</v>
      </c>
      <c r="BJ14" s="24">
        <f t="shared" si="25"/>
        <v>1699879.12</v>
      </c>
      <c r="BK14" s="25">
        <v>432</v>
      </c>
      <c r="BL14" s="24">
        <v>202265.02</v>
      </c>
      <c r="BM14" s="25">
        <v>767</v>
      </c>
      <c r="BN14" s="24">
        <v>352257.94</v>
      </c>
      <c r="BO14" s="25">
        <v>1040</v>
      </c>
      <c r="BP14" s="24">
        <v>1145356.1599999999</v>
      </c>
      <c r="BQ14" s="25">
        <v>0</v>
      </c>
      <c r="BR14" s="24">
        <v>0</v>
      </c>
      <c r="BS14" s="25">
        <v>0</v>
      </c>
      <c r="BT14" s="26">
        <v>0</v>
      </c>
      <c r="BU14" s="25">
        <v>0</v>
      </c>
      <c r="BV14" s="24">
        <v>0</v>
      </c>
      <c r="BW14" s="25">
        <v>0</v>
      </c>
      <c r="BX14" s="26">
        <v>0</v>
      </c>
      <c r="BY14" s="25">
        <v>0</v>
      </c>
      <c r="BZ14" s="24"/>
      <c r="CA14" s="24">
        <f t="shared" si="26"/>
        <v>2549818.7000000002</v>
      </c>
      <c r="CB14" s="24">
        <f t="shared" si="27"/>
        <v>2549818.7000000002</v>
      </c>
      <c r="CC14" s="25">
        <v>754</v>
      </c>
      <c r="CD14" s="24">
        <v>303397.53999999998</v>
      </c>
      <c r="CE14" s="25">
        <v>767</v>
      </c>
      <c r="CF14" s="24">
        <v>528386.92000000004</v>
      </c>
      <c r="CG14" s="25">
        <v>1560</v>
      </c>
      <c r="CH14" s="24">
        <v>1718034.24</v>
      </c>
      <c r="CI14" s="25">
        <v>0</v>
      </c>
      <c r="CJ14" s="24">
        <v>0</v>
      </c>
      <c r="CK14" s="25">
        <v>0</v>
      </c>
      <c r="CL14" s="26">
        <v>0</v>
      </c>
      <c r="CM14" s="25">
        <v>0</v>
      </c>
      <c r="CN14" s="24">
        <v>0</v>
      </c>
      <c r="CO14" s="25">
        <v>0</v>
      </c>
      <c r="CP14" s="26">
        <v>0</v>
      </c>
      <c r="CQ14" s="25">
        <v>0</v>
      </c>
      <c r="CR14" s="24"/>
    </row>
    <row r="15" spans="1:96" ht="15" customHeight="1" x14ac:dyDescent="0.25">
      <c r="A15" s="6">
        <v>6</v>
      </c>
      <c r="B15" s="8" t="s">
        <v>7</v>
      </c>
      <c r="C15" s="21">
        <v>330273</v>
      </c>
      <c r="D15" s="22" t="s">
        <v>126</v>
      </c>
      <c r="E15" s="22" t="s">
        <v>123</v>
      </c>
      <c r="F15" s="23" t="s">
        <v>127</v>
      </c>
      <c r="G15" s="24">
        <f t="shared" si="17"/>
        <v>6916618.29</v>
      </c>
      <c r="H15" s="24">
        <f t="shared" si="18"/>
        <v>0</v>
      </c>
      <c r="I15" s="25">
        <f t="shared" si="19"/>
        <v>0</v>
      </c>
      <c r="J15" s="24">
        <f t="shared" si="5"/>
        <v>0</v>
      </c>
      <c r="K15" s="25">
        <f t="shared" si="5"/>
        <v>0</v>
      </c>
      <c r="L15" s="24">
        <f t="shared" si="5"/>
        <v>0</v>
      </c>
      <c r="M15" s="25">
        <f t="shared" si="5"/>
        <v>0</v>
      </c>
      <c r="N15" s="24">
        <f t="shared" si="5"/>
        <v>0</v>
      </c>
      <c r="O15" s="25">
        <f t="shared" si="5"/>
        <v>0</v>
      </c>
      <c r="P15" s="24">
        <f t="shared" si="5"/>
        <v>0</v>
      </c>
      <c r="Q15" s="25">
        <f t="shared" si="5"/>
        <v>349</v>
      </c>
      <c r="R15" s="24">
        <f t="shared" si="5"/>
        <v>6916618.29</v>
      </c>
      <c r="S15" s="25">
        <f t="shared" si="5"/>
        <v>0</v>
      </c>
      <c r="T15" s="24">
        <f t="shared" si="5"/>
        <v>0</v>
      </c>
      <c r="U15" s="25">
        <f t="shared" si="5"/>
        <v>0</v>
      </c>
      <c r="V15" s="24">
        <f t="shared" si="5"/>
        <v>0</v>
      </c>
      <c r="W15" s="25">
        <f t="shared" si="5"/>
        <v>0</v>
      </c>
      <c r="X15" s="24">
        <f t="shared" si="5"/>
        <v>0</v>
      </c>
      <c r="Y15" s="24">
        <f t="shared" si="20"/>
        <v>1724985.49</v>
      </c>
      <c r="Z15" s="24">
        <f t="shared" si="21"/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105</v>
      </c>
      <c r="AJ15" s="26">
        <v>1724985.49</v>
      </c>
      <c r="AK15" s="25">
        <v>0</v>
      </c>
      <c r="AL15" s="24">
        <v>0</v>
      </c>
      <c r="AM15" s="25">
        <v>0</v>
      </c>
      <c r="AN15" s="26">
        <v>0</v>
      </c>
      <c r="AO15" s="25">
        <v>0</v>
      </c>
      <c r="AP15" s="24"/>
      <c r="AQ15" s="24">
        <f t="shared" si="22"/>
        <v>1483323.66</v>
      </c>
      <c r="AR15" s="24">
        <f t="shared" si="23"/>
        <v>0</v>
      </c>
      <c r="AS15" s="25">
        <v>0</v>
      </c>
      <c r="AT15" s="24">
        <v>0</v>
      </c>
      <c r="AU15" s="25">
        <v>0</v>
      </c>
      <c r="AV15" s="24">
        <v>0</v>
      </c>
      <c r="AW15" s="25">
        <v>0</v>
      </c>
      <c r="AX15" s="24">
        <v>0</v>
      </c>
      <c r="AY15" s="25">
        <v>0</v>
      </c>
      <c r="AZ15" s="24">
        <v>0</v>
      </c>
      <c r="BA15" s="25">
        <v>70</v>
      </c>
      <c r="BB15" s="26">
        <v>1483323.66</v>
      </c>
      <c r="BC15" s="25">
        <v>0</v>
      </c>
      <c r="BD15" s="24">
        <v>0</v>
      </c>
      <c r="BE15" s="25">
        <v>0</v>
      </c>
      <c r="BF15" s="26">
        <v>0</v>
      </c>
      <c r="BG15" s="25">
        <v>0</v>
      </c>
      <c r="BH15" s="24"/>
      <c r="BI15" s="24">
        <f t="shared" si="24"/>
        <v>1483323.66</v>
      </c>
      <c r="BJ15" s="24">
        <f t="shared" si="25"/>
        <v>0</v>
      </c>
      <c r="BK15" s="25">
        <v>0</v>
      </c>
      <c r="BL15" s="24">
        <v>0</v>
      </c>
      <c r="BM15" s="25">
        <v>0</v>
      </c>
      <c r="BN15" s="24">
        <v>0</v>
      </c>
      <c r="BO15" s="25">
        <v>0</v>
      </c>
      <c r="BP15" s="24">
        <v>0</v>
      </c>
      <c r="BQ15" s="25">
        <v>0</v>
      </c>
      <c r="BR15" s="24">
        <v>0</v>
      </c>
      <c r="BS15" s="25">
        <v>70</v>
      </c>
      <c r="BT15" s="26">
        <v>1483323.66</v>
      </c>
      <c r="BU15" s="25">
        <v>0</v>
      </c>
      <c r="BV15" s="24">
        <v>0</v>
      </c>
      <c r="BW15" s="25">
        <v>0</v>
      </c>
      <c r="BX15" s="26">
        <v>0</v>
      </c>
      <c r="BY15" s="25">
        <v>0</v>
      </c>
      <c r="BZ15" s="24"/>
      <c r="CA15" s="24">
        <f t="shared" si="26"/>
        <v>2224985.48</v>
      </c>
      <c r="CB15" s="24">
        <f t="shared" si="27"/>
        <v>0</v>
      </c>
      <c r="CC15" s="25">
        <v>0</v>
      </c>
      <c r="CD15" s="24">
        <v>0</v>
      </c>
      <c r="CE15" s="25">
        <v>0</v>
      </c>
      <c r="CF15" s="24">
        <v>0</v>
      </c>
      <c r="CG15" s="25">
        <v>0</v>
      </c>
      <c r="CH15" s="24">
        <v>0</v>
      </c>
      <c r="CI15" s="25">
        <v>0</v>
      </c>
      <c r="CJ15" s="24">
        <v>0</v>
      </c>
      <c r="CK15" s="25">
        <v>104</v>
      </c>
      <c r="CL15" s="26">
        <v>2224985.48</v>
      </c>
      <c r="CM15" s="25">
        <v>0</v>
      </c>
      <c r="CN15" s="24">
        <v>0</v>
      </c>
      <c r="CO15" s="25">
        <v>0</v>
      </c>
      <c r="CP15" s="26">
        <v>0</v>
      </c>
      <c r="CQ15" s="25">
        <v>0</v>
      </c>
      <c r="CR15" s="24"/>
    </row>
    <row r="16" spans="1:96" ht="15" customHeight="1" x14ac:dyDescent="0.25">
      <c r="A16" s="6">
        <v>7</v>
      </c>
      <c r="B16" s="8" t="s">
        <v>8</v>
      </c>
      <c r="C16" s="21">
        <v>330276</v>
      </c>
      <c r="D16" s="22" t="s">
        <v>124</v>
      </c>
      <c r="E16" s="22" t="s">
        <v>123</v>
      </c>
      <c r="F16" s="23" t="s">
        <v>125</v>
      </c>
      <c r="G16" s="24">
        <f t="shared" si="17"/>
        <v>4493309.63</v>
      </c>
      <c r="H16" s="24">
        <f t="shared" si="18"/>
        <v>888310.41</v>
      </c>
      <c r="I16" s="25">
        <f t="shared" si="19"/>
        <v>596</v>
      </c>
      <c r="J16" s="24">
        <f t="shared" si="5"/>
        <v>516561.91</v>
      </c>
      <c r="K16" s="25">
        <f t="shared" si="5"/>
        <v>0</v>
      </c>
      <c r="L16" s="24">
        <f t="shared" si="5"/>
        <v>0</v>
      </c>
      <c r="M16" s="25">
        <f t="shared" si="5"/>
        <v>0</v>
      </c>
      <c r="N16" s="24">
        <f t="shared" si="5"/>
        <v>371748.5</v>
      </c>
      <c r="O16" s="25">
        <f t="shared" si="5"/>
        <v>314</v>
      </c>
      <c r="P16" s="24">
        <f t="shared" si="5"/>
        <v>3604999.22</v>
      </c>
      <c r="Q16" s="25">
        <f t="shared" si="5"/>
        <v>0</v>
      </c>
      <c r="R16" s="24">
        <f t="shared" si="5"/>
        <v>0</v>
      </c>
      <c r="S16" s="25">
        <f t="shared" si="5"/>
        <v>0</v>
      </c>
      <c r="T16" s="24">
        <f t="shared" si="5"/>
        <v>0</v>
      </c>
      <c r="U16" s="25">
        <f t="shared" si="5"/>
        <v>0</v>
      </c>
      <c r="V16" s="24">
        <f t="shared" si="5"/>
        <v>0</v>
      </c>
      <c r="W16" s="25">
        <f t="shared" si="5"/>
        <v>0</v>
      </c>
      <c r="X16" s="24">
        <f t="shared" si="5"/>
        <v>0</v>
      </c>
      <c r="Y16" s="24">
        <f t="shared" si="20"/>
        <v>1347992.89</v>
      </c>
      <c r="Z16" s="24">
        <f t="shared" si="21"/>
        <v>266493.12</v>
      </c>
      <c r="AA16" s="25">
        <v>149</v>
      </c>
      <c r="AB16" s="24">
        <v>154968.57</v>
      </c>
      <c r="AC16" s="25">
        <v>0</v>
      </c>
      <c r="AD16" s="24">
        <v>0</v>
      </c>
      <c r="AE16" s="25">
        <v>0</v>
      </c>
      <c r="AF16" s="24">
        <v>111524.55</v>
      </c>
      <c r="AG16" s="25">
        <v>94</v>
      </c>
      <c r="AH16" s="24">
        <v>1081499.77</v>
      </c>
      <c r="AI16" s="25">
        <v>0</v>
      </c>
      <c r="AJ16" s="26">
        <v>0</v>
      </c>
      <c r="AK16" s="25">
        <v>0</v>
      </c>
      <c r="AL16" s="24">
        <v>0</v>
      </c>
      <c r="AM16" s="25">
        <v>0</v>
      </c>
      <c r="AN16" s="26">
        <v>0</v>
      </c>
      <c r="AO16" s="25">
        <v>0</v>
      </c>
      <c r="AP16" s="24"/>
      <c r="AQ16" s="24">
        <f t="shared" si="22"/>
        <v>898661.92</v>
      </c>
      <c r="AR16" s="24">
        <f t="shared" si="23"/>
        <v>177662.07999999999</v>
      </c>
      <c r="AS16" s="25">
        <v>119</v>
      </c>
      <c r="AT16" s="24">
        <v>103312.38</v>
      </c>
      <c r="AU16" s="25">
        <v>0</v>
      </c>
      <c r="AV16" s="24">
        <v>0</v>
      </c>
      <c r="AW16" s="25">
        <v>0</v>
      </c>
      <c r="AX16" s="24">
        <v>74349.7</v>
      </c>
      <c r="AY16" s="25">
        <v>63</v>
      </c>
      <c r="AZ16" s="24">
        <v>720999.84</v>
      </c>
      <c r="BA16" s="25">
        <v>0</v>
      </c>
      <c r="BB16" s="26">
        <v>0</v>
      </c>
      <c r="BC16" s="25">
        <v>0</v>
      </c>
      <c r="BD16" s="24">
        <v>0</v>
      </c>
      <c r="BE16" s="25">
        <v>0</v>
      </c>
      <c r="BF16" s="26">
        <v>0</v>
      </c>
      <c r="BG16" s="25">
        <v>0</v>
      </c>
      <c r="BH16" s="24"/>
      <c r="BI16" s="24">
        <f t="shared" si="24"/>
        <v>898661.92</v>
      </c>
      <c r="BJ16" s="24">
        <f t="shared" si="25"/>
        <v>177662.07999999999</v>
      </c>
      <c r="BK16" s="25">
        <v>119</v>
      </c>
      <c r="BL16" s="24">
        <v>103312.38</v>
      </c>
      <c r="BM16" s="25">
        <v>0</v>
      </c>
      <c r="BN16" s="24">
        <v>0</v>
      </c>
      <c r="BO16" s="25">
        <v>0</v>
      </c>
      <c r="BP16" s="24">
        <v>74349.7</v>
      </c>
      <c r="BQ16" s="25">
        <v>63</v>
      </c>
      <c r="BR16" s="24">
        <v>720999.84</v>
      </c>
      <c r="BS16" s="25">
        <v>0</v>
      </c>
      <c r="BT16" s="26">
        <v>0</v>
      </c>
      <c r="BU16" s="25">
        <v>0</v>
      </c>
      <c r="BV16" s="24">
        <v>0</v>
      </c>
      <c r="BW16" s="25">
        <v>0</v>
      </c>
      <c r="BX16" s="26">
        <v>0</v>
      </c>
      <c r="BY16" s="25">
        <v>0</v>
      </c>
      <c r="BZ16" s="24"/>
      <c r="CA16" s="24">
        <f t="shared" si="26"/>
        <v>1347992.9</v>
      </c>
      <c r="CB16" s="24">
        <f t="shared" si="27"/>
        <v>266493.13</v>
      </c>
      <c r="CC16" s="25">
        <v>209</v>
      </c>
      <c r="CD16" s="24">
        <v>154968.57999999999</v>
      </c>
      <c r="CE16" s="25">
        <v>0</v>
      </c>
      <c r="CF16" s="24">
        <v>0</v>
      </c>
      <c r="CG16" s="25">
        <v>0</v>
      </c>
      <c r="CH16" s="24">
        <v>111524.55</v>
      </c>
      <c r="CI16" s="25">
        <v>94</v>
      </c>
      <c r="CJ16" s="24">
        <v>1081499.77</v>
      </c>
      <c r="CK16" s="25">
        <v>0</v>
      </c>
      <c r="CL16" s="26">
        <v>0</v>
      </c>
      <c r="CM16" s="25">
        <v>0</v>
      </c>
      <c r="CN16" s="24">
        <v>0</v>
      </c>
      <c r="CO16" s="25">
        <v>0</v>
      </c>
      <c r="CP16" s="26">
        <v>0</v>
      </c>
      <c r="CQ16" s="25">
        <v>0</v>
      </c>
      <c r="CR16" s="24"/>
    </row>
    <row r="17" spans="1:96" ht="15" customHeight="1" x14ac:dyDescent="0.25">
      <c r="A17" s="6">
        <v>8</v>
      </c>
      <c r="B17" s="8" t="s">
        <v>9</v>
      </c>
      <c r="C17" s="21">
        <v>330328</v>
      </c>
      <c r="D17" s="22" t="s">
        <v>124</v>
      </c>
      <c r="E17" s="22" t="s">
        <v>123</v>
      </c>
      <c r="F17" s="23" t="s">
        <v>125</v>
      </c>
      <c r="G17" s="24">
        <f t="shared" si="17"/>
        <v>31768899.670000002</v>
      </c>
      <c r="H17" s="24">
        <f t="shared" si="18"/>
        <v>167255.6</v>
      </c>
      <c r="I17" s="25">
        <f t="shared" si="19"/>
        <v>514</v>
      </c>
      <c r="J17" s="24">
        <f t="shared" si="5"/>
        <v>167255.6</v>
      </c>
      <c r="K17" s="25">
        <f t="shared" si="5"/>
        <v>0</v>
      </c>
      <c r="L17" s="24">
        <f t="shared" si="5"/>
        <v>0</v>
      </c>
      <c r="M17" s="25">
        <f t="shared" si="5"/>
        <v>0</v>
      </c>
      <c r="N17" s="24">
        <f t="shared" si="5"/>
        <v>0</v>
      </c>
      <c r="O17" s="25">
        <f t="shared" si="5"/>
        <v>0</v>
      </c>
      <c r="P17" s="24">
        <f t="shared" si="5"/>
        <v>0</v>
      </c>
      <c r="Q17" s="25">
        <f t="shared" si="5"/>
        <v>758</v>
      </c>
      <c r="R17" s="24">
        <f t="shared" si="5"/>
        <v>31601644.07</v>
      </c>
      <c r="S17" s="25">
        <f t="shared" si="5"/>
        <v>511</v>
      </c>
      <c r="T17" s="24">
        <f t="shared" si="5"/>
        <v>21954914.75</v>
      </c>
      <c r="U17" s="25">
        <f t="shared" si="5"/>
        <v>27</v>
      </c>
      <c r="V17" s="24">
        <f t="shared" si="5"/>
        <v>4275954.0599999996</v>
      </c>
      <c r="W17" s="25">
        <f t="shared" si="5"/>
        <v>0</v>
      </c>
      <c r="X17" s="24">
        <f t="shared" si="5"/>
        <v>0</v>
      </c>
      <c r="Y17" s="24">
        <f t="shared" si="20"/>
        <v>9530669.9000000004</v>
      </c>
      <c r="Z17" s="24">
        <f t="shared" si="21"/>
        <v>50176.68</v>
      </c>
      <c r="AA17" s="25">
        <v>129</v>
      </c>
      <c r="AB17" s="24">
        <v>50176.68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227</v>
      </c>
      <c r="AJ17" s="26">
        <v>9480493.2200000007</v>
      </c>
      <c r="AK17" s="25">
        <v>153</v>
      </c>
      <c r="AL17" s="24">
        <v>6586474.4299999997</v>
      </c>
      <c r="AM17" s="25">
        <v>8</v>
      </c>
      <c r="AN17" s="26">
        <v>1282786.22</v>
      </c>
      <c r="AO17" s="25">
        <v>0</v>
      </c>
      <c r="AP17" s="24"/>
      <c r="AQ17" s="24">
        <f t="shared" si="22"/>
        <v>6353779.9299999997</v>
      </c>
      <c r="AR17" s="24">
        <f t="shared" si="23"/>
        <v>33451.120000000003</v>
      </c>
      <c r="AS17" s="25">
        <v>103</v>
      </c>
      <c r="AT17" s="24">
        <v>33451.120000000003</v>
      </c>
      <c r="AU17" s="25">
        <v>0</v>
      </c>
      <c r="AV17" s="24">
        <v>0</v>
      </c>
      <c r="AW17" s="25">
        <v>0</v>
      </c>
      <c r="AX17" s="24">
        <v>0</v>
      </c>
      <c r="AY17" s="25">
        <v>0</v>
      </c>
      <c r="AZ17" s="24">
        <v>0</v>
      </c>
      <c r="BA17" s="25">
        <v>152</v>
      </c>
      <c r="BB17" s="26">
        <v>6320328.8099999996</v>
      </c>
      <c r="BC17" s="25">
        <v>102</v>
      </c>
      <c r="BD17" s="24">
        <v>4390982.95</v>
      </c>
      <c r="BE17" s="25">
        <v>5</v>
      </c>
      <c r="BF17" s="26">
        <v>855190.81</v>
      </c>
      <c r="BG17" s="25">
        <v>0</v>
      </c>
      <c r="BH17" s="24"/>
      <c r="BI17" s="24">
        <f t="shared" si="24"/>
        <v>6353779.9299999997</v>
      </c>
      <c r="BJ17" s="24">
        <f t="shared" si="25"/>
        <v>33451.120000000003</v>
      </c>
      <c r="BK17" s="25">
        <v>103</v>
      </c>
      <c r="BL17" s="24">
        <v>33451.120000000003</v>
      </c>
      <c r="BM17" s="25">
        <v>0</v>
      </c>
      <c r="BN17" s="24">
        <v>0</v>
      </c>
      <c r="BO17" s="25">
        <v>0</v>
      </c>
      <c r="BP17" s="24">
        <v>0</v>
      </c>
      <c r="BQ17" s="25">
        <v>0</v>
      </c>
      <c r="BR17" s="24">
        <v>0</v>
      </c>
      <c r="BS17" s="25">
        <v>152</v>
      </c>
      <c r="BT17" s="26">
        <v>6320328.8099999996</v>
      </c>
      <c r="BU17" s="25">
        <v>102</v>
      </c>
      <c r="BV17" s="24">
        <v>4390982.95</v>
      </c>
      <c r="BW17" s="25">
        <v>5</v>
      </c>
      <c r="BX17" s="26">
        <v>855190.81</v>
      </c>
      <c r="BY17" s="25">
        <v>0</v>
      </c>
      <c r="BZ17" s="24"/>
      <c r="CA17" s="24">
        <f t="shared" si="26"/>
        <v>9530669.9100000001</v>
      </c>
      <c r="CB17" s="24">
        <f t="shared" si="27"/>
        <v>50176.68</v>
      </c>
      <c r="CC17" s="25">
        <v>179</v>
      </c>
      <c r="CD17" s="24">
        <v>50176.68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227</v>
      </c>
      <c r="CL17" s="26">
        <v>9480493.2300000004</v>
      </c>
      <c r="CM17" s="25">
        <v>154</v>
      </c>
      <c r="CN17" s="24">
        <v>6586474.4199999999</v>
      </c>
      <c r="CO17" s="25">
        <v>9</v>
      </c>
      <c r="CP17" s="26">
        <v>1282786.22</v>
      </c>
      <c r="CQ17" s="25">
        <v>0</v>
      </c>
      <c r="CR17" s="24"/>
    </row>
    <row r="18" spans="1:96" ht="15" customHeight="1" x14ac:dyDescent="0.25">
      <c r="A18" s="6">
        <v>9</v>
      </c>
      <c r="B18" s="8" t="s">
        <v>10</v>
      </c>
      <c r="C18" s="21">
        <v>330291</v>
      </c>
      <c r="D18" s="22" t="s">
        <v>124</v>
      </c>
      <c r="E18" s="22" t="s">
        <v>123</v>
      </c>
      <c r="F18" s="23" t="s">
        <v>125</v>
      </c>
      <c r="G18" s="24">
        <f t="shared" si="17"/>
        <v>49079105.07</v>
      </c>
      <c r="H18" s="24">
        <f t="shared" si="18"/>
        <v>163845.63</v>
      </c>
      <c r="I18" s="25">
        <f t="shared" si="19"/>
        <v>301</v>
      </c>
      <c r="J18" s="24">
        <f t="shared" si="5"/>
        <v>163845.63</v>
      </c>
      <c r="K18" s="25">
        <f t="shared" si="5"/>
        <v>0</v>
      </c>
      <c r="L18" s="24">
        <f t="shared" si="5"/>
        <v>0</v>
      </c>
      <c r="M18" s="25">
        <f t="shared" si="5"/>
        <v>0</v>
      </c>
      <c r="N18" s="24">
        <f t="shared" si="5"/>
        <v>0</v>
      </c>
      <c r="O18" s="25">
        <f t="shared" si="5"/>
        <v>0</v>
      </c>
      <c r="P18" s="24">
        <f t="shared" si="5"/>
        <v>0</v>
      </c>
      <c r="Q18" s="25">
        <f t="shared" si="5"/>
        <v>1029</v>
      </c>
      <c r="R18" s="24">
        <f t="shared" si="5"/>
        <v>48915259.439999998</v>
      </c>
      <c r="S18" s="25">
        <f t="shared" si="5"/>
        <v>0</v>
      </c>
      <c r="T18" s="24">
        <f t="shared" si="5"/>
        <v>0</v>
      </c>
      <c r="U18" s="25">
        <f t="shared" si="5"/>
        <v>0</v>
      </c>
      <c r="V18" s="24">
        <f t="shared" si="5"/>
        <v>0</v>
      </c>
      <c r="W18" s="25">
        <f t="shared" si="5"/>
        <v>0</v>
      </c>
      <c r="X18" s="24">
        <f t="shared" si="5"/>
        <v>0</v>
      </c>
      <c r="Y18" s="24">
        <f t="shared" si="20"/>
        <v>15723731.52</v>
      </c>
      <c r="Z18" s="24">
        <f t="shared" si="21"/>
        <v>49153.69</v>
      </c>
      <c r="AA18" s="25">
        <v>75</v>
      </c>
      <c r="AB18" s="24">
        <v>49153.69</v>
      </c>
      <c r="AC18" s="25">
        <v>0</v>
      </c>
      <c r="AD18" s="24">
        <v>0</v>
      </c>
      <c r="AE18" s="25">
        <v>0</v>
      </c>
      <c r="AF18" s="24">
        <v>0</v>
      </c>
      <c r="AG18" s="25">
        <v>0</v>
      </c>
      <c r="AH18" s="24">
        <v>0</v>
      </c>
      <c r="AI18" s="25">
        <v>330</v>
      </c>
      <c r="AJ18" s="26">
        <v>15674577.83</v>
      </c>
      <c r="AK18" s="25">
        <v>0</v>
      </c>
      <c r="AL18" s="24">
        <v>0</v>
      </c>
      <c r="AM18" s="25">
        <v>0</v>
      </c>
      <c r="AN18" s="26">
        <v>0</v>
      </c>
      <c r="AO18" s="25">
        <v>0</v>
      </c>
      <c r="AP18" s="24"/>
      <c r="AQ18" s="24">
        <f t="shared" si="22"/>
        <v>9815821.0199999996</v>
      </c>
      <c r="AR18" s="24">
        <f t="shared" si="23"/>
        <v>32769.129999999997</v>
      </c>
      <c r="AS18" s="25">
        <v>60</v>
      </c>
      <c r="AT18" s="24">
        <v>32769.129999999997</v>
      </c>
      <c r="AU18" s="25">
        <v>0</v>
      </c>
      <c r="AV18" s="24">
        <v>0</v>
      </c>
      <c r="AW18" s="25">
        <v>0</v>
      </c>
      <c r="AX18" s="24">
        <v>0</v>
      </c>
      <c r="AY18" s="25">
        <v>0</v>
      </c>
      <c r="AZ18" s="24">
        <v>0</v>
      </c>
      <c r="BA18" s="25">
        <v>206</v>
      </c>
      <c r="BB18" s="26">
        <v>9783051.8900000006</v>
      </c>
      <c r="BC18" s="25">
        <v>0</v>
      </c>
      <c r="BD18" s="24">
        <v>0</v>
      </c>
      <c r="BE18" s="25">
        <v>0</v>
      </c>
      <c r="BF18" s="26">
        <v>0</v>
      </c>
      <c r="BG18" s="25">
        <v>0</v>
      </c>
      <c r="BH18" s="24"/>
      <c r="BI18" s="24">
        <f t="shared" si="24"/>
        <v>9815821.0199999996</v>
      </c>
      <c r="BJ18" s="24">
        <f t="shared" si="25"/>
        <v>32769.129999999997</v>
      </c>
      <c r="BK18" s="25">
        <v>60</v>
      </c>
      <c r="BL18" s="24">
        <v>32769.129999999997</v>
      </c>
      <c r="BM18" s="25">
        <v>0</v>
      </c>
      <c r="BN18" s="24">
        <v>0</v>
      </c>
      <c r="BO18" s="25">
        <v>0</v>
      </c>
      <c r="BP18" s="24">
        <v>0</v>
      </c>
      <c r="BQ18" s="25">
        <v>0</v>
      </c>
      <c r="BR18" s="24">
        <v>0</v>
      </c>
      <c r="BS18" s="25">
        <v>206</v>
      </c>
      <c r="BT18" s="26">
        <v>9783051.8900000006</v>
      </c>
      <c r="BU18" s="25">
        <v>0</v>
      </c>
      <c r="BV18" s="24">
        <v>0</v>
      </c>
      <c r="BW18" s="25">
        <v>0</v>
      </c>
      <c r="BX18" s="26">
        <v>0</v>
      </c>
      <c r="BY18" s="25">
        <v>0</v>
      </c>
      <c r="BZ18" s="24"/>
      <c r="CA18" s="24">
        <f t="shared" si="26"/>
        <v>13723731.51</v>
      </c>
      <c r="CB18" s="24">
        <f t="shared" si="27"/>
        <v>49153.68</v>
      </c>
      <c r="CC18" s="25">
        <v>106</v>
      </c>
      <c r="CD18" s="24">
        <v>49153.68</v>
      </c>
      <c r="CE18" s="25">
        <v>0</v>
      </c>
      <c r="CF18" s="24">
        <v>0</v>
      </c>
      <c r="CG18" s="25">
        <v>0</v>
      </c>
      <c r="CH18" s="24">
        <v>0</v>
      </c>
      <c r="CI18" s="25">
        <v>0</v>
      </c>
      <c r="CJ18" s="24">
        <v>0</v>
      </c>
      <c r="CK18" s="25">
        <v>287</v>
      </c>
      <c r="CL18" s="26">
        <v>13674577.83</v>
      </c>
      <c r="CM18" s="25">
        <v>0</v>
      </c>
      <c r="CN18" s="24">
        <v>0</v>
      </c>
      <c r="CO18" s="25">
        <v>0</v>
      </c>
      <c r="CP18" s="26">
        <v>0</v>
      </c>
      <c r="CQ18" s="25">
        <v>0</v>
      </c>
      <c r="CR18" s="24"/>
    </row>
    <row r="19" spans="1:96" x14ac:dyDescent="0.25">
      <c r="A19" s="6" t="s">
        <v>172</v>
      </c>
      <c r="B19" s="8" t="s">
        <v>173</v>
      </c>
      <c r="C19" s="21"/>
      <c r="D19" s="22"/>
      <c r="E19" s="22"/>
      <c r="F19" s="23"/>
      <c r="G19" s="24">
        <f t="shared" si="17"/>
        <v>3217146.8</v>
      </c>
      <c r="H19" s="24">
        <f t="shared" si="18"/>
        <v>3217146.8</v>
      </c>
      <c r="I19" s="25">
        <f t="shared" si="19"/>
        <v>0</v>
      </c>
      <c r="J19" s="24">
        <f t="shared" si="5"/>
        <v>0</v>
      </c>
      <c r="K19" s="25">
        <f t="shared" si="5"/>
        <v>0</v>
      </c>
      <c r="L19" s="24">
        <f t="shared" si="5"/>
        <v>0</v>
      </c>
      <c r="M19" s="25">
        <f t="shared" si="5"/>
        <v>0</v>
      </c>
      <c r="N19" s="24">
        <f t="shared" si="5"/>
        <v>3217146.8</v>
      </c>
      <c r="O19" s="25">
        <f t="shared" si="5"/>
        <v>0</v>
      </c>
      <c r="P19" s="24">
        <f t="shared" si="5"/>
        <v>0</v>
      </c>
      <c r="Q19" s="25">
        <f t="shared" si="5"/>
        <v>0</v>
      </c>
      <c r="R19" s="24">
        <f t="shared" si="5"/>
        <v>0</v>
      </c>
      <c r="S19" s="25">
        <f t="shared" si="5"/>
        <v>0</v>
      </c>
      <c r="T19" s="24">
        <f t="shared" si="5"/>
        <v>0</v>
      </c>
      <c r="U19" s="25">
        <f t="shared" si="5"/>
        <v>0</v>
      </c>
      <c r="V19" s="24">
        <f t="shared" si="5"/>
        <v>0</v>
      </c>
      <c r="W19" s="25">
        <f t="shared" si="5"/>
        <v>0</v>
      </c>
      <c r="X19" s="24">
        <f t="shared" si="5"/>
        <v>0</v>
      </c>
      <c r="Y19" s="24">
        <f t="shared" si="20"/>
        <v>2267888</v>
      </c>
      <c r="Z19" s="24">
        <f t="shared" si="21"/>
        <v>2267888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2267888</v>
      </c>
      <c r="AG19" s="25"/>
      <c r="AH19" s="24"/>
      <c r="AI19" s="25"/>
      <c r="AJ19" s="26"/>
      <c r="AK19" s="25"/>
      <c r="AL19" s="24"/>
      <c r="AM19" s="25"/>
      <c r="AN19" s="26"/>
      <c r="AO19" s="25">
        <v>0</v>
      </c>
      <c r="AP19" s="24"/>
      <c r="AQ19" s="24">
        <f t="shared" si="22"/>
        <v>949258.8</v>
      </c>
      <c r="AR19" s="24">
        <f t="shared" si="23"/>
        <v>949258.8</v>
      </c>
      <c r="AS19" s="25">
        <v>0</v>
      </c>
      <c r="AT19" s="24">
        <v>0</v>
      </c>
      <c r="AU19" s="25">
        <v>0</v>
      </c>
      <c r="AV19" s="24">
        <v>0</v>
      </c>
      <c r="AW19" s="25">
        <v>0</v>
      </c>
      <c r="AX19" s="24">
        <v>949258.8</v>
      </c>
      <c r="AY19" s="25"/>
      <c r="AZ19" s="24"/>
      <c r="BA19" s="25"/>
      <c r="BB19" s="26"/>
      <c r="BC19" s="25"/>
      <c r="BD19" s="24"/>
      <c r="BE19" s="25"/>
      <c r="BF19" s="26"/>
      <c r="BG19" s="25">
        <v>0</v>
      </c>
      <c r="BH19" s="24"/>
      <c r="BI19" s="24">
        <f t="shared" si="24"/>
        <v>0</v>
      </c>
      <c r="BJ19" s="24">
        <f t="shared" si="25"/>
        <v>0</v>
      </c>
      <c r="BK19" s="25">
        <v>0</v>
      </c>
      <c r="BL19" s="24">
        <v>0</v>
      </c>
      <c r="BM19" s="25">
        <v>0</v>
      </c>
      <c r="BN19" s="24">
        <v>0</v>
      </c>
      <c r="BO19" s="25">
        <v>0</v>
      </c>
      <c r="BP19" s="24"/>
      <c r="BQ19" s="25"/>
      <c r="BR19" s="24"/>
      <c r="BS19" s="25"/>
      <c r="BT19" s="26"/>
      <c r="BU19" s="25"/>
      <c r="BV19" s="24"/>
      <c r="BW19" s="25"/>
      <c r="BX19" s="26"/>
      <c r="BY19" s="25">
        <v>0</v>
      </c>
      <c r="BZ19" s="24"/>
      <c r="CA19" s="24">
        <f t="shared" si="26"/>
        <v>0</v>
      </c>
      <c r="CB19" s="24">
        <f t="shared" si="27"/>
        <v>0</v>
      </c>
      <c r="CC19" s="25">
        <v>0</v>
      </c>
      <c r="CD19" s="24">
        <v>0</v>
      </c>
      <c r="CE19" s="25">
        <v>0</v>
      </c>
      <c r="CF19" s="24">
        <v>0</v>
      </c>
      <c r="CG19" s="25">
        <v>0</v>
      </c>
      <c r="CH19" s="24"/>
      <c r="CI19" s="25"/>
      <c r="CJ19" s="24"/>
      <c r="CK19" s="25"/>
      <c r="CL19" s="26"/>
      <c r="CM19" s="25"/>
      <c r="CN19" s="24"/>
      <c r="CO19" s="25"/>
      <c r="CP19" s="26"/>
      <c r="CQ19" s="25">
        <v>0</v>
      </c>
      <c r="CR19" s="24"/>
    </row>
    <row r="20" spans="1:96" ht="15" customHeight="1" x14ac:dyDescent="0.25">
      <c r="A20" s="6"/>
      <c r="B20" s="5" t="s">
        <v>174</v>
      </c>
      <c r="C20" s="21">
        <v>330106</v>
      </c>
      <c r="D20" s="22" t="s">
        <v>124</v>
      </c>
      <c r="E20" s="22" t="s">
        <v>123</v>
      </c>
      <c r="F20" s="23" t="s">
        <v>125</v>
      </c>
      <c r="G20" s="24">
        <f t="shared" si="17"/>
        <v>0</v>
      </c>
      <c r="H20" s="24">
        <f t="shared" si="18"/>
        <v>0</v>
      </c>
      <c r="I20" s="25">
        <f t="shared" si="19"/>
        <v>0</v>
      </c>
      <c r="J20" s="24">
        <f t="shared" si="5"/>
        <v>0</v>
      </c>
      <c r="K20" s="25">
        <f t="shared" si="5"/>
        <v>0</v>
      </c>
      <c r="L20" s="24">
        <f t="shared" si="5"/>
        <v>0</v>
      </c>
      <c r="M20" s="25">
        <f t="shared" si="5"/>
        <v>0</v>
      </c>
      <c r="N20" s="24">
        <f t="shared" si="5"/>
        <v>0</v>
      </c>
      <c r="O20" s="25">
        <f t="shared" si="5"/>
        <v>0</v>
      </c>
      <c r="P20" s="24">
        <f t="shared" si="5"/>
        <v>0</v>
      </c>
      <c r="Q20" s="25">
        <f t="shared" si="5"/>
        <v>0</v>
      </c>
      <c r="R20" s="24">
        <f t="shared" si="5"/>
        <v>0</v>
      </c>
      <c r="S20" s="25">
        <f t="shared" si="5"/>
        <v>0</v>
      </c>
      <c r="T20" s="24">
        <f t="shared" si="5"/>
        <v>0</v>
      </c>
      <c r="U20" s="25">
        <f t="shared" si="5"/>
        <v>0</v>
      </c>
      <c r="V20" s="24">
        <f t="shared" si="5"/>
        <v>0</v>
      </c>
      <c r="W20" s="25">
        <f t="shared" si="5"/>
        <v>0</v>
      </c>
      <c r="X20" s="24">
        <f t="shared" si="5"/>
        <v>0</v>
      </c>
      <c r="Y20" s="24">
        <f t="shared" si="20"/>
        <v>0</v>
      </c>
      <c r="Z20" s="24">
        <f t="shared" si="21"/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6">
        <v>0</v>
      </c>
      <c r="AK20" s="25">
        <v>0</v>
      </c>
      <c r="AL20" s="24">
        <v>0</v>
      </c>
      <c r="AM20" s="25">
        <v>0</v>
      </c>
      <c r="AN20" s="26">
        <v>0</v>
      </c>
      <c r="AO20" s="25">
        <v>0</v>
      </c>
      <c r="AP20" s="24"/>
      <c r="AQ20" s="24">
        <f t="shared" si="22"/>
        <v>0</v>
      </c>
      <c r="AR20" s="24">
        <f t="shared" si="23"/>
        <v>0</v>
      </c>
      <c r="AS20" s="25">
        <v>0</v>
      </c>
      <c r="AT20" s="24">
        <v>0</v>
      </c>
      <c r="AU20" s="25">
        <v>0</v>
      </c>
      <c r="AV20" s="24">
        <v>0</v>
      </c>
      <c r="AW20" s="25">
        <v>0</v>
      </c>
      <c r="AX20" s="24">
        <v>0</v>
      </c>
      <c r="AY20" s="25">
        <v>0</v>
      </c>
      <c r="AZ20" s="24">
        <v>0</v>
      </c>
      <c r="BA20" s="25">
        <v>0</v>
      </c>
      <c r="BB20" s="26">
        <v>0</v>
      </c>
      <c r="BC20" s="25">
        <v>0</v>
      </c>
      <c r="BD20" s="24">
        <v>0</v>
      </c>
      <c r="BE20" s="25">
        <v>0</v>
      </c>
      <c r="BF20" s="26">
        <v>0</v>
      </c>
      <c r="BG20" s="25">
        <v>0</v>
      </c>
      <c r="BH20" s="24"/>
      <c r="BI20" s="24">
        <f t="shared" si="24"/>
        <v>0</v>
      </c>
      <c r="BJ20" s="24">
        <f t="shared" si="25"/>
        <v>0</v>
      </c>
      <c r="BK20" s="25">
        <v>0</v>
      </c>
      <c r="BL20" s="24">
        <v>0</v>
      </c>
      <c r="BM20" s="25">
        <v>0</v>
      </c>
      <c r="BN20" s="24">
        <v>0</v>
      </c>
      <c r="BO20" s="25">
        <v>0</v>
      </c>
      <c r="BP20" s="24">
        <v>0</v>
      </c>
      <c r="BQ20" s="25">
        <v>0</v>
      </c>
      <c r="BR20" s="24">
        <v>0</v>
      </c>
      <c r="BS20" s="25">
        <v>0</v>
      </c>
      <c r="BT20" s="26">
        <v>0</v>
      </c>
      <c r="BU20" s="25">
        <v>0</v>
      </c>
      <c r="BV20" s="24">
        <v>0</v>
      </c>
      <c r="BW20" s="25">
        <v>0</v>
      </c>
      <c r="BX20" s="26">
        <v>0</v>
      </c>
      <c r="BY20" s="25">
        <v>0</v>
      </c>
      <c r="BZ20" s="24"/>
      <c r="CA20" s="24">
        <f t="shared" si="26"/>
        <v>0</v>
      </c>
      <c r="CB20" s="24">
        <f t="shared" si="27"/>
        <v>0</v>
      </c>
      <c r="CC20" s="25">
        <v>0</v>
      </c>
      <c r="CD20" s="24">
        <v>0</v>
      </c>
      <c r="CE20" s="25">
        <v>0</v>
      </c>
      <c r="CF20" s="24">
        <v>0</v>
      </c>
      <c r="CG20" s="25">
        <v>0</v>
      </c>
      <c r="CH20" s="24">
        <v>0</v>
      </c>
      <c r="CI20" s="25">
        <v>0</v>
      </c>
      <c r="CJ20" s="24">
        <v>0</v>
      </c>
      <c r="CK20" s="25">
        <v>0</v>
      </c>
      <c r="CL20" s="26">
        <v>0</v>
      </c>
      <c r="CM20" s="25">
        <v>0</v>
      </c>
      <c r="CN20" s="24">
        <v>0</v>
      </c>
      <c r="CO20" s="25">
        <v>0</v>
      </c>
      <c r="CP20" s="26">
        <v>0</v>
      </c>
      <c r="CQ20" s="25">
        <v>0</v>
      </c>
      <c r="CR20" s="24"/>
    </row>
    <row r="21" spans="1:96" ht="15" customHeight="1" x14ac:dyDescent="0.25">
      <c r="A21" s="6" t="s">
        <v>175</v>
      </c>
      <c r="B21" s="8" t="s">
        <v>176</v>
      </c>
      <c r="C21" s="21">
        <v>330287</v>
      </c>
      <c r="D21" s="22" t="s">
        <v>124</v>
      </c>
      <c r="E21" s="22" t="s">
        <v>123</v>
      </c>
      <c r="F21" s="23" t="s">
        <v>125</v>
      </c>
      <c r="G21" s="24">
        <f t="shared" si="17"/>
        <v>251360950.33000001</v>
      </c>
      <c r="H21" s="24">
        <f t="shared" si="18"/>
        <v>115919891.08</v>
      </c>
      <c r="I21" s="25">
        <f t="shared" si="19"/>
        <v>54809</v>
      </c>
      <c r="J21" s="24">
        <f t="shared" si="5"/>
        <v>45202745.93</v>
      </c>
      <c r="K21" s="25">
        <f t="shared" si="5"/>
        <v>16607</v>
      </c>
      <c r="L21" s="24">
        <f t="shared" si="5"/>
        <v>10955958.57</v>
      </c>
      <c r="M21" s="25">
        <f t="shared" si="5"/>
        <v>69585</v>
      </c>
      <c r="N21" s="24">
        <f t="shared" si="5"/>
        <v>59761186.579999998</v>
      </c>
      <c r="O21" s="25">
        <f t="shared" si="5"/>
        <v>2680</v>
      </c>
      <c r="P21" s="24">
        <f t="shared" si="5"/>
        <v>52682283.530000001</v>
      </c>
      <c r="Q21" s="25">
        <f t="shared" si="5"/>
        <v>3141</v>
      </c>
      <c r="R21" s="24">
        <f t="shared" si="5"/>
        <v>82758775.719999999</v>
      </c>
      <c r="S21" s="25">
        <f t="shared" si="5"/>
        <v>0</v>
      </c>
      <c r="T21" s="24">
        <f t="shared" si="5"/>
        <v>0</v>
      </c>
      <c r="U21" s="25">
        <f t="shared" si="5"/>
        <v>35</v>
      </c>
      <c r="V21" s="24">
        <f t="shared" si="5"/>
        <v>4966051.6399999997</v>
      </c>
      <c r="W21" s="25">
        <f t="shared" si="5"/>
        <v>0</v>
      </c>
      <c r="X21" s="24">
        <f t="shared" si="5"/>
        <v>0</v>
      </c>
      <c r="Y21" s="24">
        <f t="shared" si="20"/>
        <v>78572954.530000001</v>
      </c>
      <c r="Z21" s="24">
        <f t="shared" si="21"/>
        <v>31044072.109999999</v>
      </c>
      <c r="AA21" s="25">
        <v>13702</v>
      </c>
      <c r="AB21" s="24">
        <v>11657557.220000001</v>
      </c>
      <c r="AC21" s="25">
        <v>4152</v>
      </c>
      <c r="AD21" s="24">
        <v>3286787.57</v>
      </c>
      <c r="AE21" s="25">
        <v>20876</v>
      </c>
      <c r="AF21" s="24">
        <v>16099727.32</v>
      </c>
      <c r="AG21" s="25">
        <v>804</v>
      </c>
      <c r="AH21" s="24">
        <v>15804685.060000001</v>
      </c>
      <c r="AI21" s="25">
        <v>942</v>
      </c>
      <c r="AJ21" s="26">
        <v>31724197.359999999</v>
      </c>
      <c r="AK21" s="25">
        <v>0</v>
      </c>
      <c r="AL21" s="24">
        <v>0</v>
      </c>
      <c r="AM21" s="25">
        <v>11</v>
      </c>
      <c r="AN21" s="26">
        <v>1489815.49</v>
      </c>
      <c r="AO21" s="25">
        <v>0</v>
      </c>
      <c r="AP21" s="24"/>
      <c r="AQ21" s="24">
        <f t="shared" si="22"/>
        <v>54004085.289999999</v>
      </c>
      <c r="AR21" s="24">
        <f t="shared" si="23"/>
        <v>26915873.440000001</v>
      </c>
      <c r="AS21" s="25">
        <v>10962</v>
      </c>
      <c r="AT21" s="24">
        <v>10943815.75</v>
      </c>
      <c r="AU21" s="25">
        <v>4152</v>
      </c>
      <c r="AV21" s="24">
        <v>2191191.71</v>
      </c>
      <c r="AW21" s="25">
        <v>13917</v>
      </c>
      <c r="AX21" s="24">
        <v>13780865.98</v>
      </c>
      <c r="AY21" s="25">
        <v>536</v>
      </c>
      <c r="AZ21" s="24">
        <v>10536456.710000001</v>
      </c>
      <c r="BA21" s="25">
        <v>628</v>
      </c>
      <c r="BB21" s="26">
        <v>16551755.140000001</v>
      </c>
      <c r="BC21" s="25">
        <v>0</v>
      </c>
      <c r="BD21" s="24">
        <v>0</v>
      </c>
      <c r="BE21" s="25">
        <v>7</v>
      </c>
      <c r="BF21" s="26">
        <v>993210.33</v>
      </c>
      <c r="BG21" s="25">
        <v>0</v>
      </c>
      <c r="BH21" s="24"/>
      <c r="BI21" s="24">
        <f t="shared" si="24"/>
        <v>54004085.289999999</v>
      </c>
      <c r="BJ21" s="24">
        <f t="shared" si="25"/>
        <v>26915873.440000001</v>
      </c>
      <c r="BK21" s="25">
        <v>10962</v>
      </c>
      <c r="BL21" s="24">
        <v>10943815.75</v>
      </c>
      <c r="BM21" s="25">
        <v>4152</v>
      </c>
      <c r="BN21" s="24">
        <v>2191191.71</v>
      </c>
      <c r="BO21" s="25">
        <v>13917</v>
      </c>
      <c r="BP21" s="24">
        <v>13780865.98</v>
      </c>
      <c r="BQ21" s="25">
        <v>536</v>
      </c>
      <c r="BR21" s="24">
        <v>10536456.710000001</v>
      </c>
      <c r="BS21" s="25">
        <v>628</v>
      </c>
      <c r="BT21" s="26">
        <v>16551755.140000001</v>
      </c>
      <c r="BU21" s="25">
        <v>0</v>
      </c>
      <c r="BV21" s="24">
        <v>0</v>
      </c>
      <c r="BW21" s="25">
        <v>7</v>
      </c>
      <c r="BX21" s="26">
        <v>993210.33</v>
      </c>
      <c r="BY21" s="25">
        <v>0</v>
      </c>
      <c r="BZ21" s="24"/>
      <c r="CA21" s="24">
        <f t="shared" si="26"/>
        <v>64779825.219999999</v>
      </c>
      <c r="CB21" s="24">
        <f t="shared" si="27"/>
        <v>31044072.09</v>
      </c>
      <c r="CC21" s="25">
        <v>19183</v>
      </c>
      <c r="CD21" s="24">
        <v>11657557.210000001</v>
      </c>
      <c r="CE21" s="25">
        <v>4151</v>
      </c>
      <c r="CF21" s="24">
        <v>3286787.58</v>
      </c>
      <c r="CG21" s="25">
        <v>20875</v>
      </c>
      <c r="CH21" s="24">
        <v>16099727.300000001</v>
      </c>
      <c r="CI21" s="25">
        <v>804</v>
      </c>
      <c r="CJ21" s="24">
        <v>15804685.050000001</v>
      </c>
      <c r="CK21" s="25">
        <v>943</v>
      </c>
      <c r="CL21" s="26">
        <v>17931068.079999998</v>
      </c>
      <c r="CM21" s="25">
        <v>0</v>
      </c>
      <c r="CN21" s="24">
        <v>0</v>
      </c>
      <c r="CO21" s="25">
        <v>10</v>
      </c>
      <c r="CP21" s="26">
        <v>1489815.49</v>
      </c>
      <c r="CQ21" s="25">
        <v>0</v>
      </c>
      <c r="CR21" s="24"/>
    </row>
    <row r="22" spans="1:96" ht="15" customHeight="1" x14ac:dyDescent="0.25">
      <c r="A22" s="6" t="s">
        <v>177</v>
      </c>
      <c r="B22" s="8" t="s">
        <v>11</v>
      </c>
      <c r="C22" s="21">
        <v>330292</v>
      </c>
      <c r="D22" s="22" t="s">
        <v>124</v>
      </c>
      <c r="E22" s="22" t="s">
        <v>123</v>
      </c>
      <c r="F22" s="23" t="s">
        <v>125</v>
      </c>
      <c r="G22" s="24">
        <f t="shared" si="17"/>
        <v>121256586.87</v>
      </c>
      <c r="H22" s="24">
        <f t="shared" si="18"/>
        <v>4306696.01</v>
      </c>
      <c r="I22" s="25">
        <f t="shared" si="19"/>
        <v>266</v>
      </c>
      <c r="J22" s="24">
        <f t="shared" si="5"/>
        <v>52893.72</v>
      </c>
      <c r="K22" s="25">
        <f t="shared" si="5"/>
        <v>5506</v>
      </c>
      <c r="L22" s="24">
        <f t="shared" si="5"/>
        <v>3701690.16</v>
      </c>
      <c r="M22" s="25">
        <f t="shared" si="5"/>
        <v>592</v>
      </c>
      <c r="N22" s="24">
        <f t="shared" si="5"/>
        <v>552112.13</v>
      </c>
      <c r="O22" s="25">
        <f t="shared" si="5"/>
        <v>0</v>
      </c>
      <c r="P22" s="24">
        <f t="shared" si="5"/>
        <v>0</v>
      </c>
      <c r="Q22" s="25">
        <f t="shared" si="5"/>
        <v>2955</v>
      </c>
      <c r="R22" s="24">
        <f t="shared" si="5"/>
        <v>116949890.86</v>
      </c>
      <c r="S22" s="25">
        <f t="shared" si="5"/>
        <v>0</v>
      </c>
      <c r="T22" s="24">
        <f t="shared" si="5"/>
        <v>0</v>
      </c>
      <c r="U22" s="25">
        <f t="shared" si="5"/>
        <v>46</v>
      </c>
      <c r="V22" s="24">
        <f t="shared" si="5"/>
        <v>9028096.9700000007</v>
      </c>
      <c r="W22" s="25">
        <f t="shared" si="5"/>
        <v>0</v>
      </c>
      <c r="X22" s="24">
        <f t="shared" si="5"/>
        <v>0</v>
      </c>
      <c r="Y22" s="24">
        <f t="shared" si="20"/>
        <v>36376976.07</v>
      </c>
      <c r="Z22" s="24">
        <f t="shared" si="21"/>
        <v>1292008.81</v>
      </c>
      <c r="AA22" s="25">
        <v>67</v>
      </c>
      <c r="AB22" s="24">
        <v>15868.12</v>
      </c>
      <c r="AC22" s="25">
        <v>1377</v>
      </c>
      <c r="AD22" s="24">
        <v>1110507.05</v>
      </c>
      <c r="AE22" s="25">
        <v>178</v>
      </c>
      <c r="AF22" s="24">
        <v>165633.64000000001</v>
      </c>
      <c r="AG22" s="25">
        <v>0</v>
      </c>
      <c r="AH22" s="24">
        <v>0</v>
      </c>
      <c r="AI22" s="25">
        <v>887</v>
      </c>
      <c r="AJ22" s="26">
        <v>35084967.259999998</v>
      </c>
      <c r="AK22" s="25">
        <v>0</v>
      </c>
      <c r="AL22" s="24">
        <v>0</v>
      </c>
      <c r="AM22" s="25">
        <v>14</v>
      </c>
      <c r="AN22" s="26">
        <v>2708429.09</v>
      </c>
      <c r="AO22" s="25">
        <v>0</v>
      </c>
      <c r="AP22" s="24"/>
      <c r="AQ22" s="24">
        <f t="shared" si="22"/>
        <v>24251317.370000001</v>
      </c>
      <c r="AR22" s="24">
        <f t="shared" si="23"/>
        <v>861339.2</v>
      </c>
      <c r="AS22" s="25">
        <v>53</v>
      </c>
      <c r="AT22" s="24">
        <v>10578.74</v>
      </c>
      <c r="AU22" s="25">
        <v>1377</v>
      </c>
      <c r="AV22" s="24">
        <v>740338.03</v>
      </c>
      <c r="AW22" s="25">
        <v>118</v>
      </c>
      <c r="AX22" s="24">
        <v>110422.43</v>
      </c>
      <c r="AY22" s="25">
        <v>0</v>
      </c>
      <c r="AZ22" s="24">
        <v>0</v>
      </c>
      <c r="BA22" s="25">
        <v>591</v>
      </c>
      <c r="BB22" s="26">
        <v>23389978.170000002</v>
      </c>
      <c r="BC22" s="25">
        <v>0</v>
      </c>
      <c r="BD22" s="24">
        <v>0</v>
      </c>
      <c r="BE22" s="25">
        <v>9</v>
      </c>
      <c r="BF22" s="26">
        <v>1805619.39</v>
      </c>
      <c r="BG22" s="25">
        <v>0</v>
      </c>
      <c r="BH22" s="24"/>
      <c r="BI22" s="24">
        <f t="shared" si="24"/>
        <v>24251317.370000001</v>
      </c>
      <c r="BJ22" s="24">
        <f t="shared" si="25"/>
        <v>861339.2</v>
      </c>
      <c r="BK22" s="25">
        <v>53</v>
      </c>
      <c r="BL22" s="24">
        <v>10578.74</v>
      </c>
      <c r="BM22" s="25">
        <v>1377</v>
      </c>
      <c r="BN22" s="24">
        <v>740338.03</v>
      </c>
      <c r="BO22" s="25">
        <v>118</v>
      </c>
      <c r="BP22" s="24">
        <v>110422.43</v>
      </c>
      <c r="BQ22" s="25">
        <v>0</v>
      </c>
      <c r="BR22" s="24">
        <v>0</v>
      </c>
      <c r="BS22" s="25">
        <v>591</v>
      </c>
      <c r="BT22" s="26">
        <v>23389978.170000002</v>
      </c>
      <c r="BU22" s="25">
        <v>0</v>
      </c>
      <c r="BV22" s="24">
        <v>0</v>
      </c>
      <c r="BW22" s="25">
        <v>9</v>
      </c>
      <c r="BX22" s="26">
        <v>1805619.39</v>
      </c>
      <c r="BY22" s="25">
        <v>0</v>
      </c>
      <c r="BZ22" s="24"/>
      <c r="CA22" s="24">
        <f t="shared" si="26"/>
        <v>36376976.060000002</v>
      </c>
      <c r="CB22" s="24">
        <f t="shared" si="27"/>
        <v>1292008.8</v>
      </c>
      <c r="CC22" s="25">
        <v>93</v>
      </c>
      <c r="CD22" s="24">
        <v>15868.12</v>
      </c>
      <c r="CE22" s="25">
        <v>1375</v>
      </c>
      <c r="CF22" s="24">
        <v>1110507.05</v>
      </c>
      <c r="CG22" s="25">
        <v>178</v>
      </c>
      <c r="CH22" s="24">
        <v>165633.63</v>
      </c>
      <c r="CI22" s="25">
        <v>0</v>
      </c>
      <c r="CJ22" s="24">
        <v>0</v>
      </c>
      <c r="CK22" s="25">
        <v>886</v>
      </c>
      <c r="CL22" s="26">
        <v>35084967.259999998</v>
      </c>
      <c r="CM22" s="25">
        <v>0</v>
      </c>
      <c r="CN22" s="24">
        <v>0</v>
      </c>
      <c r="CO22" s="25">
        <v>14</v>
      </c>
      <c r="CP22" s="26">
        <v>2708429.1</v>
      </c>
      <c r="CQ22" s="25">
        <v>0</v>
      </c>
      <c r="CR22" s="24"/>
    </row>
    <row r="23" spans="1:96" ht="15" customHeight="1" x14ac:dyDescent="0.25">
      <c r="A23" s="6" t="s">
        <v>178</v>
      </c>
      <c r="B23" s="8" t="s">
        <v>179</v>
      </c>
      <c r="C23" s="21">
        <v>330104</v>
      </c>
      <c r="D23" s="22" t="s">
        <v>124</v>
      </c>
      <c r="E23" s="22" t="s">
        <v>123</v>
      </c>
      <c r="F23" s="23" t="s">
        <v>125</v>
      </c>
      <c r="G23" s="24">
        <f t="shared" si="17"/>
        <v>37117710.350000001</v>
      </c>
      <c r="H23" s="24">
        <f t="shared" si="18"/>
        <v>7237746.2699999996</v>
      </c>
      <c r="I23" s="25">
        <f t="shared" si="19"/>
        <v>3469</v>
      </c>
      <c r="J23" s="24">
        <f t="shared" si="5"/>
        <v>911081.03</v>
      </c>
      <c r="K23" s="25">
        <f t="shared" si="5"/>
        <v>0</v>
      </c>
      <c r="L23" s="24">
        <f t="shared" si="5"/>
        <v>0</v>
      </c>
      <c r="M23" s="25">
        <f t="shared" si="5"/>
        <v>4697</v>
      </c>
      <c r="N23" s="24">
        <f t="shared" si="5"/>
        <v>6326665.2400000002</v>
      </c>
      <c r="O23" s="25">
        <f t="shared" si="5"/>
        <v>132</v>
      </c>
      <c r="P23" s="24">
        <f t="shared" si="5"/>
        <v>1310214.1299999999</v>
      </c>
      <c r="Q23" s="25">
        <f t="shared" si="5"/>
        <v>943</v>
      </c>
      <c r="R23" s="24">
        <f t="shared" si="5"/>
        <v>28569749.949999999</v>
      </c>
      <c r="S23" s="25">
        <f t="shared" si="5"/>
        <v>0</v>
      </c>
      <c r="T23" s="24">
        <f t="shared" si="5"/>
        <v>0</v>
      </c>
      <c r="U23" s="25">
        <f t="shared" si="5"/>
        <v>0</v>
      </c>
      <c r="V23" s="24">
        <f t="shared" si="5"/>
        <v>0</v>
      </c>
      <c r="W23" s="25">
        <f t="shared" si="5"/>
        <v>0</v>
      </c>
      <c r="X23" s="24">
        <f t="shared" si="5"/>
        <v>0</v>
      </c>
      <c r="Y23" s="24">
        <f t="shared" si="20"/>
        <v>11135313.109999999</v>
      </c>
      <c r="Z23" s="24">
        <f t="shared" si="21"/>
        <v>2171323.88</v>
      </c>
      <c r="AA23" s="25">
        <v>867</v>
      </c>
      <c r="AB23" s="24">
        <v>273324.31</v>
      </c>
      <c r="AC23" s="25">
        <v>0</v>
      </c>
      <c r="AD23" s="24">
        <v>0</v>
      </c>
      <c r="AE23" s="25">
        <v>1409</v>
      </c>
      <c r="AF23" s="24">
        <v>1897999.57</v>
      </c>
      <c r="AG23" s="25">
        <v>40</v>
      </c>
      <c r="AH23" s="24">
        <v>393064.24</v>
      </c>
      <c r="AI23" s="25">
        <v>283</v>
      </c>
      <c r="AJ23" s="26">
        <v>8570924.9900000002</v>
      </c>
      <c r="AK23" s="25">
        <v>0</v>
      </c>
      <c r="AL23" s="24">
        <v>0</v>
      </c>
      <c r="AM23" s="25">
        <v>0</v>
      </c>
      <c r="AN23" s="26">
        <v>0</v>
      </c>
      <c r="AO23" s="25">
        <v>0</v>
      </c>
      <c r="AP23" s="24"/>
      <c r="AQ23" s="24">
        <f t="shared" si="22"/>
        <v>7423542.0800000001</v>
      </c>
      <c r="AR23" s="24">
        <f t="shared" si="23"/>
        <v>1447549.26</v>
      </c>
      <c r="AS23" s="25">
        <v>694</v>
      </c>
      <c r="AT23" s="24">
        <v>182216.21</v>
      </c>
      <c r="AU23" s="25">
        <v>0</v>
      </c>
      <c r="AV23" s="24">
        <v>0</v>
      </c>
      <c r="AW23" s="25">
        <v>939</v>
      </c>
      <c r="AX23" s="24">
        <v>1265333.05</v>
      </c>
      <c r="AY23" s="25">
        <v>26</v>
      </c>
      <c r="AZ23" s="24">
        <v>262042.83</v>
      </c>
      <c r="BA23" s="25">
        <v>189</v>
      </c>
      <c r="BB23" s="26">
        <v>5713949.9900000002</v>
      </c>
      <c r="BC23" s="25">
        <v>0</v>
      </c>
      <c r="BD23" s="24">
        <v>0</v>
      </c>
      <c r="BE23" s="25">
        <v>0</v>
      </c>
      <c r="BF23" s="26">
        <v>0</v>
      </c>
      <c r="BG23" s="25">
        <v>0</v>
      </c>
      <c r="BH23" s="24"/>
      <c r="BI23" s="24">
        <f t="shared" si="24"/>
        <v>7423542.0800000001</v>
      </c>
      <c r="BJ23" s="24">
        <f t="shared" si="25"/>
        <v>1447549.26</v>
      </c>
      <c r="BK23" s="25">
        <v>694</v>
      </c>
      <c r="BL23" s="24">
        <v>182216.21</v>
      </c>
      <c r="BM23" s="25">
        <v>0</v>
      </c>
      <c r="BN23" s="24">
        <v>0</v>
      </c>
      <c r="BO23" s="25">
        <v>939</v>
      </c>
      <c r="BP23" s="24">
        <v>1265333.05</v>
      </c>
      <c r="BQ23" s="25">
        <v>26</v>
      </c>
      <c r="BR23" s="24">
        <v>262042.83</v>
      </c>
      <c r="BS23" s="25">
        <v>189</v>
      </c>
      <c r="BT23" s="26">
        <v>5713949.9900000002</v>
      </c>
      <c r="BU23" s="25">
        <v>0</v>
      </c>
      <c r="BV23" s="24">
        <v>0</v>
      </c>
      <c r="BW23" s="25">
        <v>0</v>
      </c>
      <c r="BX23" s="26">
        <v>0</v>
      </c>
      <c r="BY23" s="25">
        <v>0</v>
      </c>
      <c r="BZ23" s="24"/>
      <c r="CA23" s="24">
        <f t="shared" si="26"/>
        <v>11135313.08</v>
      </c>
      <c r="CB23" s="24">
        <f t="shared" si="27"/>
        <v>2171323.87</v>
      </c>
      <c r="CC23" s="25">
        <v>1214</v>
      </c>
      <c r="CD23" s="24">
        <v>273324.3</v>
      </c>
      <c r="CE23" s="25">
        <v>0</v>
      </c>
      <c r="CF23" s="24">
        <v>0</v>
      </c>
      <c r="CG23" s="25">
        <v>1410</v>
      </c>
      <c r="CH23" s="24">
        <v>1897999.57</v>
      </c>
      <c r="CI23" s="25">
        <v>40</v>
      </c>
      <c r="CJ23" s="24">
        <v>393064.23</v>
      </c>
      <c r="CK23" s="25">
        <v>282</v>
      </c>
      <c r="CL23" s="26">
        <v>8570924.9800000004</v>
      </c>
      <c r="CM23" s="25">
        <v>0</v>
      </c>
      <c r="CN23" s="24">
        <v>0</v>
      </c>
      <c r="CO23" s="25">
        <v>0</v>
      </c>
      <c r="CP23" s="26">
        <v>0</v>
      </c>
      <c r="CQ23" s="25">
        <v>0</v>
      </c>
      <c r="CR23" s="24"/>
    </row>
    <row r="24" spans="1:96" ht="15" customHeight="1" x14ac:dyDescent="0.25">
      <c r="A24" s="6" t="s">
        <v>180</v>
      </c>
      <c r="B24" s="8" t="s">
        <v>181</v>
      </c>
      <c r="C24" s="21">
        <v>330109</v>
      </c>
      <c r="D24" s="22" t="s">
        <v>124</v>
      </c>
      <c r="E24" s="22" t="s">
        <v>123</v>
      </c>
      <c r="F24" s="23" t="s">
        <v>125</v>
      </c>
      <c r="G24" s="24">
        <f t="shared" si="17"/>
        <v>110888053.40000001</v>
      </c>
      <c r="H24" s="24">
        <f t="shared" si="18"/>
        <v>61150404.460000001</v>
      </c>
      <c r="I24" s="25">
        <f t="shared" si="19"/>
        <v>56752</v>
      </c>
      <c r="J24" s="24">
        <f t="shared" si="5"/>
        <v>23414416.940000001</v>
      </c>
      <c r="K24" s="25">
        <f t="shared" si="5"/>
        <v>8512</v>
      </c>
      <c r="L24" s="24">
        <f t="shared" si="5"/>
        <v>5184787.1500000004</v>
      </c>
      <c r="M24" s="25">
        <f t="shared" si="5"/>
        <v>38201</v>
      </c>
      <c r="N24" s="24">
        <f t="shared" si="5"/>
        <v>32551200.370000001</v>
      </c>
      <c r="O24" s="25">
        <f t="shared" si="5"/>
        <v>878</v>
      </c>
      <c r="P24" s="24">
        <f t="shared" si="5"/>
        <v>8711227.9900000002</v>
      </c>
      <c r="Q24" s="25">
        <f t="shared" si="5"/>
        <v>2282</v>
      </c>
      <c r="R24" s="24">
        <f t="shared" si="5"/>
        <v>41026420.950000003</v>
      </c>
      <c r="S24" s="25">
        <f t="shared" si="5"/>
        <v>0</v>
      </c>
      <c r="T24" s="24">
        <f t="shared" si="5"/>
        <v>0</v>
      </c>
      <c r="U24" s="25">
        <f t="shared" si="5"/>
        <v>3</v>
      </c>
      <c r="V24" s="24">
        <f t="shared" si="5"/>
        <v>406403.97</v>
      </c>
      <c r="W24" s="25">
        <f t="shared" si="5"/>
        <v>0</v>
      </c>
      <c r="X24" s="24">
        <f t="shared" si="5"/>
        <v>0</v>
      </c>
      <c r="Y24" s="24">
        <f t="shared" si="20"/>
        <v>35788509.789999999</v>
      </c>
      <c r="Z24" s="24">
        <f t="shared" si="21"/>
        <v>16267215.1</v>
      </c>
      <c r="AA24" s="25">
        <v>14188</v>
      </c>
      <c r="AB24" s="24">
        <v>5964592.9000000004</v>
      </c>
      <c r="AC24" s="25">
        <v>2128</v>
      </c>
      <c r="AD24" s="24">
        <v>1555436.15</v>
      </c>
      <c r="AE24" s="25">
        <v>11460</v>
      </c>
      <c r="AF24" s="24">
        <v>8747186.0500000007</v>
      </c>
      <c r="AG24" s="25">
        <v>263</v>
      </c>
      <c r="AH24" s="24">
        <v>2613368.4</v>
      </c>
      <c r="AI24" s="25">
        <v>685</v>
      </c>
      <c r="AJ24" s="26">
        <v>16907926.289999999</v>
      </c>
      <c r="AK24" s="25">
        <v>0</v>
      </c>
      <c r="AL24" s="24">
        <v>0</v>
      </c>
      <c r="AM24" s="25">
        <v>1</v>
      </c>
      <c r="AN24" s="26">
        <v>135467.99</v>
      </c>
      <c r="AO24" s="25">
        <v>0</v>
      </c>
      <c r="AP24" s="24"/>
      <c r="AQ24" s="24">
        <f t="shared" si="22"/>
        <v>24255516.93</v>
      </c>
      <c r="AR24" s="24">
        <f t="shared" si="23"/>
        <v>14307987.140000001</v>
      </c>
      <c r="AS24" s="25">
        <v>11350</v>
      </c>
      <c r="AT24" s="24">
        <v>5742615.5700000003</v>
      </c>
      <c r="AU24" s="25">
        <v>2128</v>
      </c>
      <c r="AV24" s="24">
        <v>1036957.43</v>
      </c>
      <c r="AW24" s="25">
        <v>7640</v>
      </c>
      <c r="AX24" s="24">
        <v>7528414.1399999997</v>
      </c>
      <c r="AY24" s="25">
        <v>176</v>
      </c>
      <c r="AZ24" s="24">
        <v>1742245.6</v>
      </c>
      <c r="BA24" s="25">
        <v>456</v>
      </c>
      <c r="BB24" s="26">
        <v>8205284.1900000004</v>
      </c>
      <c r="BC24" s="25">
        <v>0</v>
      </c>
      <c r="BD24" s="24">
        <v>0</v>
      </c>
      <c r="BE24" s="25">
        <v>1</v>
      </c>
      <c r="BF24" s="26">
        <v>135467.99</v>
      </c>
      <c r="BG24" s="25">
        <v>0</v>
      </c>
      <c r="BH24" s="24"/>
      <c r="BI24" s="24">
        <f t="shared" si="24"/>
        <v>24255516.93</v>
      </c>
      <c r="BJ24" s="24">
        <f t="shared" si="25"/>
        <v>14307987.140000001</v>
      </c>
      <c r="BK24" s="25">
        <v>11350</v>
      </c>
      <c r="BL24" s="24">
        <v>5742615.5700000003</v>
      </c>
      <c r="BM24" s="25">
        <v>2128</v>
      </c>
      <c r="BN24" s="24">
        <v>1036957.43</v>
      </c>
      <c r="BO24" s="25">
        <v>7640</v>
      </c>
      <c r="BP24" s="24">
        <v>7528414.1399999997</v>
      </c>
      <c r="BQ24" s="25">
        <v>176</v>
      </c>
      <c r="BR24" s="24">
        <v>1742245.6</v>
      </c>
      <c r="BS24" s="25">
        <v>456</v>
      </c>
      <c r="BT24" s="26">
        <v>8205284.1900000004</v>
      </c>
      <c r="BU24" s="25">
        <v>0</v>
      </c>
      <c r="BV24" s="24">
        <v>0</v>
      </c>
      <c r="BW24" s="25">
        <v>1</v>
      </c>
      <c r="BX24" s="26">
        <v>135467.99</v>
      </c>
      <c r="BY24" s="25">
        <v>0</v>
      </c>
      <c r="BZ24" s="24"/>
      <c r="CA24" s="24">
        <f t="shared" si="26"/>
        <v>26588509.75</v>
      </c>
      <c r="CB24" s="24">
        <f t="shared" si="27"/>
        <v>16267215.08</v>
      </c>
      <c r="CC24" s="25">
        <v>19864</v>
      </c>
      <c r="CD24" s="24">
        <v>5964592.9000000004</v>
      </c>
      <c r="CE24" s="25">
        <v>2128</v>
      </c>
      <c r="CF24" s="24">
        <v>1555436.14</v>
      </c>
      <c r="CG24" s="25">
        <v>11461</v>
      </c>
      <c r="CH24" s="24">
        <v>8747186.0399999991</v>
      </c>
      <c r="CI24" s="25">
        <v>263</v>
      </c>
      <c r="CJ24" s="24">
        <v>2613368.39</v>
      </c>
      <c r="CK24" s="25">
        <v>685</v>
      </c>
      <c r="CL24" s="26">
        <v>7707926.2800000003</v>
      </c>
      <c r="CM24" s="25">
        <v>0</v>
      </c>
      <c r="CN24" s="24">
        <v>0</v>
      </c>
      <c r="CO24" s="25">
        <v>0</v>
      </c>
      <c r="CP24" s="26">
        <v>0</v>
      </c>
      <c r="CQ24" s="25">
        <v>0</v>
      </c>
      <c r="CR24" s="24"/>
    </row>
    <row r="25" spans="1:96" ht="15" customHeight="1" x14ac:dyDescent="0.25">
      <c r="A25" s="6" t="s">
        <v>182</v>
      </c>
      <c r="B25" s="8" t="s">
        <v>183</v>
      </c>
      <c r="C25" s="21">
        <v>330099</v>
      </c>
      <c r="D25" s="22" t="s">
        <v>124</v>
      </c>
      <c r="E25" s="22" t="s">
        <v>123</v>
      </c>
      <c r="F25" s="23" t="s">
        <v>125</v>
      </c>
      <c r="G25" s="24">
        <f t="shared" si="17"/>
        <v>172237187.34999999</v>
      </c>
      <c r="H25" s="24">
        <f t="shared" si="18"/>
        <v>38893928.359999999</v>
      </c>
      <c r="I25" s="25">
        <f t="shared" si="19"/>
        <v>40256</v>
      </c>
      <c r="J25" s="24">
        <f t="shared" si="5"/>
        <v>14451501.939999999</v>
      </c>
      <c r="K25" s="25">
        <f t="shared" si="5"/>
        <v>8140</v>
      </c>
      <c r="L25" s="24">
        <f t="shared" si="5"/>
        <v>5410235.6900000004</v>
      </c>
      <c r="M25" s="25">
        <f t="shared" si="5"/>
        <v>29897</v>
      </c>
      <c r="N25" s="24">
        <f t="shared" si="5"/>
        <v>19032190.73</v>
      </c>
      <c r="O25" s="25">
        <f t="shared" si="5"/>
        <v>559</v>
      </c>
      <c r="P25" s="24">
        <f t="shared" si="5"/>
        <v>5682684.3099999996</v>
      </c>
      <c r="Q25" s="25">
        <f t="shared" si="5"/>
        <v>2051</v>
      </c>
      <c r="R25" s="24">
        <f t="shared" si="5"/>
        <v>127660574.68000001</v>
      </c>
      <c r="S25" s="25">
        <f t="shared" si="5"/>
        <v>0</v>
      </c>
      <c r="T25" s="24">
        <f t="shared" si="5"/>
        <v>0</v>
      </c>
      <c r="U25" s="25">
        <f t="shared" si="5"/>
        <v>321</v>
      </c>
      <c r="V25" s="24">
        <f t="shared" si="5"/>
        <v>52840945.619999997</v>
      </c>
      <c r="W25" s="25">
        <f t="shared" si="5"/>
        <v>0</v>
      </c>
      <c r="X25" s="24">
        <f t="shared" si="5"/>
        <v>0</v>
      </c>
      <c r="Y25" s="24">
        <f t="shared" si="20"/>
        <v>50340888.229999997</v>
      </c>
      <c r="Z25" s="24">
        <f t="shared" si="21"/>
        <v>10337910.539999999</v>
      </c>
      <c r="AA25" s="25">
        <v>10064</v>
      </c>
      <c r="AB25" s="24">
        <v>3657013.92</v>
      </c>
      <c r="AC25" s="25">
        <v>2035</v>
      </c>
      <c r="AD25" s="24">
        <v>1623070.71</v>
      </c>
      <c r="AE25" s="25">
        <v>8969</v>
      </c>
      <c r="AF25" s="24">
        <v>5057825.91</v>
      </c>
      <c r="AG25" s="25">
        <v>168</v>
      </c>
      <c r="AH25" s="24">
        <v>1704805.29</v>
      </c>
      <c r="AI25" s="25">
        <v>615</v>
      </c>
      <c r="AJ25" s="26">
        <v>38298172.399999999</v>
      </c>
      <c r="AK25" s="25">
        <v>0</v>
      </c>
      <c r="AL25" s="24">
        <v>0</v>
      </c>
      <c r="AM25" s="25">
        <v>96</v>
      </c>
      <c r="AN25" s="26">
        <v>15852283.689999999</v>
      </c>
      <c r="AO25" s="25">
        <v>0</v>
      </c>
      <c r="AP25" s="24"/>
      <c r="AQ25" s="24">
        <f t="shared" si="22"/>
        <v>35777705.439999998</v>
      </c>
      <c r="AR25" s="24">
        <f t="shared" si="23"/>
        <v>9109053.6400000006</v>
      </c>
      <c r="AS25" s="25">
        <v>8051</v>
      </c>
      <c r="AT25" s="24">
        <v>3568737.05</v>
      </c>
      <c r="AU25" s="25">
        <v>2035</v>
      </c>
      <c r="AV25" s="24">
        <v>1082047.1399999999</v>
      </c>
      <c r="AW25" s="25">
        <v>5979</v>
      </c>
      <c r="AX25" s="24">
        <v>4458269.45</v>
      </c>
      <c r="AY25" s="25">
        <v>112</v>
      </c>
      <c r="AZ25" s="24">
        <v>1136536.8600000001</v>
      </c>
      <c r="BA25" s="25">
        <v>410</v>
      </c>
      <c r="BB25" s="26">
        <v>25532114.940000001</v>
      </c>
      <c r="BC25" s="25">
        <v>0</v>
      </c>
      <c r="BD25" s="24">
        <v>0</v>
      </c>
      <c r="BE25" s="25">
        <v>64</v>
      </c>
      <c r="BF25" s="26">
        <v>10568189.119999999</v>
      </c>
      <c r="BG25" s="25">
        <v>0</v>
      </c>
      <c r="BH25" s="24"/>
      <c r="BI25" s="24">
        <f t="shared" si="24"/>
        <v>35777705.439999998</v>
      </c>
      <c r="BJ25" s="24">
        <f t="shared" si="25"/>
        <v>9109053.6400000006</v>
      </c>
      <c r="BK25" s="25">
        <v>8051</v>
      </c>
      <c r="BL25" s="24">
        <v>3568737.05</v>
      </c>
      <c r="BM25" s="25">
        <v>2035</v>
      </c>
      <c r="BN25" s="24">
        <v>1082047.1399999999</v>
      </c>
      <c r="BO25" s="25">
        <v>5979</v>
      </c>
      <c r="BP25" s="24">
        <v>4458269.45</v>
      </c>
      <c r="BQ25" s="25">
        <v>112</v>
      </c>
      <c r="BR25" s="24">
        <v>1136536.8600000001</v>
      </c>
      <c r="BS25" s="25">
        <v>410</v>
      </c>
      <c r="BT25" s="26">
        <v>25532114.940000001</v>
      </c>
      <c r="BU25" s="25">
        <v>0</v>
      </c>
      <c r="BV25" s="24">
        <v>0</v>
      </c>
      <c r="BW25" s="25">
        <v>64</v>
      </c>
      <c r="BX25" s="26">
        <v>10568189.119999999</v>
      </c>
      <c r="BY25" s="25">
        <v>0</v>
      </c>
      <c r="BZ25" s="24"/>
      <c r="CA25" s="24">
        <f t="shared" si="26"/>
        <v>50340888.240000002</v>
      </c>
      <c r="CB25" s="24">
        <f t="shared" si="27"/>
        <v>10337910.539999999</v>
      </c>
      <c r="CC25" s="25">
        <v>14090</v>
      </c>
      <c r="CD25" s="24">
        <v>3657013.92</v>
      </c>
      <c r="CE25" s="25">
        <v>2035</v>
      </c>
      <c r="CF25" s="24">
        <v>1623070.7</v>
      </c>
      <c r="CG25" s="25">
        <v>8970</v>
      </c>
      <c r="CH25" s="24">
        <v>5057825.92</v>
      </c>
      <c r="CI25" s="25">
        <v>167</v>
      </c>
      <c r="CJ25" s="24">
        <v>1704805.3</v>
      </c>
      <c r="CK25" s="25">
        <v>616</v>
      </c>
      <c r="CL25" s="26">
        <v>38298172.399999999</v>
      </c>
      <c r="CM25" s="25">
        <v>0</v>
      </c>
      <c r="CN25" s="24">
        <v>0</v>
      </c>
      <c r="CO25" s="25">
        <v>97</v>
      </c>
      <c r="CP25" s="26">
        <v>15852283.689999999</v>
      </c>
      <c r="CQ25" s="25">
        <v>0</v>
      </c>
      <c r="CR25" s="24"/>
    </row>
    <row r="26" spans="1:96" ht="15" customHeight="1" x14ac:dyDescent="0.25">
      <c r="A26" s="6" t="s">
        <v>184</v>
      </c>
      <c r="B26" s="8" t="s">
        <v>185</v>
      </c>
      <c r="C26" s="21">
        <v>330294</v>
      </c>
      <c r="D26" s="22" t="s">
        <v>124</v>
      </c>
      <c r="E26" s="22" t="s">
        <v>123</v>
      </c>
      <c r="F26" s="23" t="s">
        <v>125</v>
      </c>
      <c r="G26" s="24">
        <f t="shared" si="17"/>
        <v>49551056.840000004</v>
      </c>
      <c r="H26" s="24">
        <f t="shared" si="18"/>
        <v>23114893.890000001</v>
      </c>
      <c r="I26" s="25">
        <f t="shared" ref="I26:X26" si="28">AA26+AS26+BK26+CC26</f>
        <v>4868</v>
      </c>
      <c r="J26" s="24">
        <f t="shared" si="28"/>
        <v>2917957.91</v>
      </c>
      <c r="K26" s="25">
        <f t="shared" si="28"/>
        <v>1479</v>
      </c>
      <c r="L26" s="24">
        <f t="shared" si="28"/>
        <v>819547.89</v>
      </c>
      <c r="M26" s="25">
        <f t="shared" si="28"/>
        <v>5125</v>
      </c>
      <c r="N26" s="24">
        <f t="shared" si="28"/>
        <v>19377388.09</v>
      </c>
      <c r="O26" s="25">
        <f t="shared" si="28"/>
        <v>148</v>
      </c>
      <c r="P26" s="24">
        <f t="shared" si="28"/>
        <v>2295382.4300000002</v>
      </c>
      <c r="Q26" s="25">
        <f t="shared" si="28"/>
        <v>1058</v>
      </c>
      <c r="R26" s="24">
        <f t="shared" si="28"/>
        <v>24140780.52</v>
      </c>
      <c r="S26" s="25">
        <f t="shared" si="28"/>
        <v>0</v>
      </c>
      <c r="T26" s="24">
        <f t="shared" si="28"/>
        <v>0</v>
      </c>
      <c r="U26" s="25">
        <f t="shared" si="28"/>
        <v>0</v>
      </c>
      <c r="V26" s="24">
        <f t="shared" si="28"/>
        <v>0</v>
      </c>
      <c r="W26" s="25">
        <f t="shared" si="28"/>
        <v>0</v>
      </c>
      <c r="X26" s="24">
        <f t="shared" si="28"/>
        <v>0</v>
      </c>
      <c r="Y26" s="24">
        <f t="shared" si="20"/>
        <v>16587485.689999999</v>
      </c>
      <c r="Z26" s="24">
        <f t="shared" si="21"/>
        <v>8663459.2599999998</v>
      </c>
      <c r="AA26" s="25">
        <v>1217</v>
      </c>
      <c r="AB26" s="24">
        <v>756570.08</v>
      </c>
      <c r="AC26" s="25">
        <v>474</v>
      </c>
      <c r="AD26" s="24">
        <v>314824.98</v>
      </c>
      <c r="AE26" s="25">
        <v>1538</v>
      </c>
      <c r="AF26" s="24">
        <v>7592064.2000000002</v>
      </c>
      <c r="AG26" s="25">
        <v>44</v>
      </c>
      <c r="AH26" s="24">
        <v>688614.73</v>
      </c>
      <c r="AI26" s="25">
        <v>317</v>
      </c>
      <c r="AJ26" s="26">
        <v>7235411.7000000002</v>
      </c>
      <c r="AK26" s="25">
        <v>0</v>
      </c>
      <c r="AL26" s="24">
        <v>0</v>
      </c>
      <c r="AM26" s="25">
        <v>0</v>
      </c>
      <c r="AN26" s="26">
        <v>0</v>
      </c>
      <c r="AO26" s="25">
        <v>0</v>
      </c>
      <c r="AP26" s="24"/>
      <c r="AQ26" s="24">
        <f t="shared" si="22"/>
        <v>10065135.74</v>
      </c>
      <c r="AR26" s="24">
        <f t="shared" si="23"/>
        <v>4775953.87</v>
      </c>
      <c r="AS26" s="25">
        <v>974</v>
      </c>
      <c r="AT26" s="24">
        <v>702408.88</v>
      </c>
      <c r="AU26" s="25">
        <v>370</v>
      </c>
      <c r="AV26" s="24">
        <v>163909.57999999999</v>
      </c>
      <c r="AW26" s="25">
        <v>1025</v>
      </c>
      <c r="AX26" s="24">
        <v>3909635.41</v>
      </c>
      <c r="AY26" s="25">
        <v>30</v>
      </c>
      <c r="AZ26" s="24">
        <v>459076.49</v>
      </c>
      <c r="BA26" s="25">
        <v>212</v>
      </c>
      <c r="BB26" s="26">
        <v>4830105.38</v>
      </c>
      <c r="BC26" s="25">
        <v>0</v>
      </c>
      <c r="BD26" s="24">
        <v>0</v>
      </c>
      <c r="BE26" s="25">
        <v>0</v>
      </c>
      <c r="BF26" s="26">
        <v>0</v>
      </c>
      <c r="BG26" s="25">
        <v>0</v>
      </c>
      <c r="BH26" s="24"/>
      <c r="BI26" s="24">
        <f t="shared" si="24"/>
        <v>10065135.74</v>
      </c>
      <c r="BJ26" s="24">
        <f t="shared" si="25"/>
        <v>4775953.87</v>
      </c>
      <c r="BK26" s="25">
        <v>974</v>
      </c>
      <c r="BL26" s="24">
        <v>702408.88</v>
      </c>
      <c r="BM26" s="25">
        <v>370</v>
      </c>
      <c r="BN26" s="24">
        <v>163909.57999999999</v>
      </c>
      <c r="BO26" s="25">
        <v>1025</v>
      </c>
      <c r="BP26" s="24">
        <v>3909635.41</v>
      </c>
      <c r="BQ26" s="25">
        <v>30</v>
      </c>
      <c r="BR26" s="24">
        <v>459076.49</v>
      </c>
      <c r="BS26" s="25">
        <v>212</v>
      </c>
      <c r="BT26" s="26">
        <v>4830105.38</v>
      </c>
      <c r="BU26" s="25">
        <v>0</v>
      </c>
      <c r="BV26" s="24">
        <v>0</v>
      </c>
      <c r="BW26" s="25">
        <v>0</v>
      </c>
      <c r="BX26" s="26">
        <v>0</v>
      </c>
      <c r="BY26" s="25">
        <v>0</v>
      </c>
      <c r="BZ26" s="24"/>
      <c r="CA26" s="24">
        <f t="shared" si="26"/>
        <v>12833299.67</v>
      </c>
      <c r="CB26" s="24">
        <f t="shared" si="27"/>
        <v>4899526.8899999997</v>
      </c>
      <c r="CC26" s="25">
        <v>1703</v>
      </c>
      <c r="CD26" s="24">
        <v>756570.07</v>
      </c>
      <c r="CE26" s="25">
        <v>265</v>
      </c>
      <c r="CF26" s="24">
        <v>176903.75</v>
      </c>
      <c r="CG26" s="25">
        <v>1537</v>
      </c>
      <c r="CH26" s="24">
        <v>3966053.07</v>
      </c>
      <c r="CI26" s="25">
        <v>44</v>
      </c>
      <c r="CJ26" s="24">
        <v>688614.72</v>
      </c>
      <c r="CK26" s="25">
        <v>317</v>
      </c>
      <c r="CL26" s="26">
        <v>7245158.0599999996</v>
      </c>
      <c r="CM26" s="25">
        <v>0</v>
      </c>
      <c r="CN26" s="24">
        <v>0</v>
      </c>
      <c r="CO26" s="25">
        <v>0</v>
      </c>
      <c r="CP26" s="26">
        <v>0</v>
      </c>
      <c r="CQ26" s="25">
        <v>0</v>
      </c>
      <c r="CR26" s="24"/>
    </row>
    <row r="27" spans="1:96" ht="15" customHeight="1" x14ac:dyDescent="0.25">
      <c r="A27" s="6" t="s">
        <v>186</v>
      </c>
      <c r="B27" s="8" t="s">
        <v>187</v>
      </c>
      <c r="C27" s="21">
        <v>330295</v>
      </c>
      <c r="D27" s="22" t="s">
        <v>124</v>
      </c>
      <c r="E27" s="22" t="s">
        <v>123</v>
      </c>
      <c r="F27" s="23" t="s">
        <v>125</v>
      </c>
      <c r="G27" s="24">
        <f t="shared" si="17"/>
        <v>7619402.5099999998</v>
      </c>
      <c r="H27" s="24">
        <f t="shared" si="18"/>
        <v>7619402.5099999998</v>
      </c>
      <c r="I27" s="25">
        <f t="shared" si="19"/>
        <v>3045</v>
      </c>
      <c r="J27" s="24">
        <f t="shared" si="19"/>
        <v>1426666.7</v>
      </c>
      <c r="K27" s="25">
        <f t="shared" si="19"/>
        <v>1177</v>
      </c>
      <c r="L27" s="24">
        <f t="shared" si="19"/>
        <v>675517.75</v>
      </c>
      <c r="M27" s="25">
        <f t="shared" si="19"/>
        <v>5010</v>
      </c>
      <c r="N27" s="24">
        <f t="shared" si="19"/>
        <v>5517218.0599999996</v>
      </c>
      <c r="O27" s="25">
        <f t="shared" si="19"/>
        <v>0</v>
      </c>
      <c r="P27" s="24">
        <f t="shared" si="19"/>
        <v>0</v>
      </c>
      <c r="Q27" s="25">
        <f t="shared" si="19"/>
        <v>0</v>
      </c>
      <c r="R27" s="24">
        <f t="shared" si="19"/>
        <v>0</v>
      </c>
      <c r="S27" s="25">
        <f t="shared" si="19"/>
        <v>0</v>
      </c>
      <c r="T27" s="24">
        <f t="shared" si="19"/>
        <v>0</v>
      </c>
      <c r="U27" s="25">
        <f t="shared" si="19"/>
        <v>0</v>
      </c>
      <c r="V27" s="24">
        <f t="shared" si="19"/>
        <v>0</v>
      </c>
      <c r="W27" s="25">
        <f t="shared" si="19"/>
        <v>0</v>
      </c>
      <c r="X27" s="24">
        <f t="shared" si="19"/>
        <v>0</v>
      </c>
      <c r="Y27" s="24">
        <f t="shared" si="20"/>
        <v>2285820.7599999998</v>
      </c>
      <c r="Z27" s="24">
        <f t="shared" si="21"/>
        <v>2285820.7599999998</v>
      </c>
      <c r="AA27" s="25">
        <v>761</v>
      </c>
      <c r="AB27" s="24">
        <v>428000.01</v>
      </c>
      <c r="AC27" s="25">
        <v>294</v>
      </c>
      <c r="AD27" s="24">
        <v>202655.33</v>
      </c>
      <c r="AE27" s="25">
        <v>1503</v>
      </c>
      <c r="AF27" s="24">
        <v>1655165.42</v>
      </c>
      <c r="AG27" s="25">
        <v>0</v>
      </c>
      <c r="AH27" s="24">
        <v>0</v>
      </c>
      <c r="AI27" s="25">
        <v>0</v>
      </c>
      <c r="AJ27" s="26">
        <v>0</v>
      </c>
      <c r="AK27" s="25">
        <v>0</v>
      </c>
      <c r="AL27" s="24">
        <v>0</v>
      </c>
      <c r="AM27" s="25">
        <v>0</v>
      </c>
      <c r="AN27" s="26">
        <v>0</v>
      </c>
      <c r="AO27" s="25">
        <v>0</v>
      </c>
      <c r="AP27" s="24"/>
      <c r="AQ27" s="24">
        <f t="shared" si="22"/>
        <v>1523880.5</v>
      </c>
      <c r="AR27" s="24">
        <f t="shared" si="23"/>
        <v>1523880.5</v>
      </c>
      <c r="AS27" s="25">
        <v>609</v>
      </c>
      <c r="AT27" s="24">
        <v>285333.34000000003</v>
      </c>
      <c r="AU27" s="25">
        <v>294</v>
      </c>
      <c r="AV27" s="24">
        <v>135103.54999999999</v>
      </c>
      <c r="AW27" s="25">
        <v>1002</v>
      </c>
      <c r="AX27" s="24">
        <v>1103443.6100000001</v>
      </c>
      <c r="AY27" s="25">
        <v>0</v>
      </c>
      <c r="AZ27" s="24">
        <v>0</v>
      </c>
      <c r="BA27" s="25">
        <v>0</v>
      </c>
      <c r="BB27" s="26">
        <v>0</v>
      </c>
      <c r="BC27" s="25">
        <v>0</v>
      </c>
      <c r="BD27" s="24">
        <v>0</v>
      </c>
      <c r="BE27" s="25">
        <v>0</v>
      </c>
      <c r="BF27" s="26">
        <v>0</v>
      </c>
      <c r="BG27" s="25">
        <v>0</v>
      </c>
      <c r="BH27" s="24"/>
      <c r="BI27" s="24">
        <f t="shared" si="24"/>
        <v>1523880.5</v>
      </c>
      <c r="BJ27" s="24">
        <f t="shared" si="25"/>
        <v>1523880.5</v>
      </c>
      <c r="BK27" s="25">
        <v>609</v>
      </c>
      <c r="BL27" s="24">
        <v>285333.34000000003</v>
      </c>
      <c r="BM27" s="25">
        <v>294</v>
      </c>
      <c r="BN27" s="24">
        <v>135103.54999999999</v>
      </c>
      <c r="BO27" s="25">
        <v>1002</v>
      </c>
      <c r="BP27" s="24">
        <v>1103443.6100000001</v>
      </c>
      <c r="BQ27" s="25">
        <v>0</v>
      </c>
      <c r="BR27" s="24">
        <v>0</v>
      </c>
      <c r="BS27" s="25">
        <v>0</v>
      </c>
      <c r="BT27" s="26">
        <v>0</v>
      </c>
      <c r="BU27" s="25">
        <v>0</v>
      </c>
      <c r="BV27" s="24">
        <v>0</v>
      </c>
      <c r="BW27" s="25">
        <v>0</v>
      </c>
      <c r="BX27" s="26">
        <v>0</v>
      </c>
      <c r="BY27" s="25">
        <v>0</v>
      </c>
      <c r="BZ27" s="24"/>
      <c r="CA27" s="24">
        <f t="shared" si="26"/>
        <v>2285820.75</v>
      </c>
      <c r="CB27" s="24">
        <f t="shared" si="27"/>
        <v>2285820.75</v>
      </c>
      <c r="CC27" s="25">
        <v>1066</v>
      </c>
      <c r="CD27" s="24">
        <v>428000.01</v>
      </c>
      <c r="CE27" s="25">
        <v>295</v>
      </c>
      <c r="CF27" s="24">
        <v>202655.32</v>
      </c>
      <c r="CG27" s="25">
        <v>1503</v>
      </c>
      <c r="CH27" s="24">
        <v>1655165.42</v>
      </c>
      <c r="CI27" s="25">
        <v>0</v>
      </c>
      <c r="CJ27" s="24">
        <v>0</v>
      </c>
      <c r="CK27" s="25">
        <v>0</v>
      </c>
      <c r="CL27" s="26">
        <v>0</v>
      </c>
      <c r="CM27" s="25">
        <v>0</v>
      </c>
      <c r="CN27" s="24">
        <v>0</v>
      </c>
      <c r="CO27" s="25">
        <v>0</v>
      </c>
      <c r="CP27" s="26">
        <v>0</v>
      </c>
      <c r="CQ27" s="25">
        <v>0</v>
      </c>
      <c r="CR27" s="24"/>
    </row>
    <row r="28" spans="1:96" ht="15" customHeight="1" x14ac:dyDescent="0.25">
      <c r="A28" s="6" t="s">
        <v>188</v>
      </c>
      <c r="B28" s="8" t="s">
        <v>189</v>
      </c>
      <c r="C28" s="21">
        <v>330296</v>
      </c>
      <c r="D28" s="22" t="s">
        <v>124</v>
      </c>
      <c r="E28" s="22" t="s">
        <v>123</v>
      </c>
      <c r="F28" s="23" t="s">
        <v>125</v>
      </c>
      <c r="G28" s="24">
        <f t="shared" si="17"/>
        <v>13116339.66</v>
      </c>
      <c r="H28" s="24">
        <f t="shared" si="18"/>
        <v>13116339.66</v>
      </c>
      <c r="I28" s="25">
        <f t="shared" si="19"/>
        <v>5568</v>
      </c>
      <c r="J28" s="24">
        <f t="shared" si="19"/>
        <v>2609468.12</v>
      </c>
      <c r="K28" s="25">
        <f t="shared" si="19"/>
        <v>1447</v>
      </c>
      <c r="L28" s="24">
        <f t="shared" si="19"/>
        <v>830604.25</v>
      </c>
      <c r="M28" s="25">
        <f t="shared" si="19"/>
        <v>8786</v>
      </c>
      <c r="N28" s="24">
        <f t="shared" si="19"/>
        <v>9676267.2899999991</v>
      </c>
      <c r="O28" s="25">
        <f t="shared" si="19"/>
        <v>0</v>
      </c>
      <c r="P28" s="24">
        <f t="shared" si="19"/>
        <v>0</v>
      </c>
      <c r="Q28" s="25">
        <f t="shared" si="19"/>
        <v>0</v>
      </c>
      <c r="R28" s="24">
        <f t="shared" si="19"/>
        <v>0</v>
      </c>
      <c r="S28" s="25">
        <f t="shared" si="19"/>
        <v>0</v>
      </c>
      <c r="T28" s="24">
        <f t="shared" si="19"/>
        <v>0</v>
      </c>
      <c r="U28" s="25">
        <f t="shared" si="19"/>
        <v>0</v>
      </c>
      <c r="V28" s="24">
        <f t="shared" si="19"/>
        <v>0</v>
      </c>
      <c r="W28" s="25">
        <f t="shared" si="19"/>
        <v>0</v>
      </c>
      <c r="X28" s="24">
        <f t="shared" si="19"/>
        <v>0</v>
      </c>
      <c r="Y28" s="24">
        <f t="shared" si="20"/>
        <v>3934901.91</v>
      </c>
      <c r="Z28" s="24">
        <f t="shared" si="21"/>
        <v>3934901.91</v>
      </c>
      <c r="AA28" s="25">
        <v>1392</v>
      </c>
      <c r="AB28" s="24">
        <v>782840.44</v>
      </c>
      <c r="AC28" s="25">
        <v>362</v>
      </c>
      <c r="AD28" s="24">
        <v>249181.28</v>
      </c>
      <c r="AE28" s="25">
        <v>2636</v>
      </c>
      <c r="AF28" s="24">
        <v>2902880.19</v>
      </c>
      <c r="AG28" s="25">
        <v>0</v>
      </c>
      <c r="AH28" s="24">
        <v>0</v>
      </c>
      <c r="AI28" s="25">
        <v>0</v>
      </c>
      <c r="AJ28" s="26">
        <v>0</v>
      </c>
      <c r="AK28" s="25">
        <v>0</v>
      </c>
      <c r="AL28" s="24">
        <v>0</v>
      </c>
      <c r="AM28" s="25">
        <v>0</v>
      </c>
      <c r="AN28" s="26">
        <v>0</v>
      </c>
      <c r="AO28" s="25">
        <v>0</v>
      </c>
      <c r="AP28" s="24"/>
      <c r="AQ28" s="24">
        <f t="shared" si="22"/>
        <v>2623267.9300000002</v>
      </c>
      <c r="AR28" s="24">
        <f t="shared" si="23"/>
        <v>2623267.9300000002</v>
      </c>
      <c r="AS28" s="25">
        <v>1114</v>
      </c>
      <c r="AT28" s="24">
        <v>521893.62</v>
      </c>
      <c r="AU28" s="25">
        <v>362</v>
      </c>
      <c r="AV28" s="24">
        <v>166120.85</v>
      </c>
      <c r="AW28" s="25">
        <v>1757</v>
      </c>
      <c r="AX28" s="24">
        <v>1935253.46</v>
      </c>
      <c r="AY28" s="25">
        <v>0</v>
      </c>
      <c r="AZ28" s="24">
        <v>0</v>
      </c>
      <c r="BA28" s="25">
        <v>0</v>
      </c>
      <c r="BB28" s="26">
        <v>0</v>
      </c>
      <c r="BC28" s="25">
        <v>0</v>
      </c>
      <c r="BD28" s="24">
        <v>0</v>
      </c>
      <c r="BE28" s="25">
        <v>0</v>
      </c>
      <c r="BF28" s="26">
        <v>0</v>
      </c>
      <c r="BG28" s="25">
        <v>0</v>
      </c>
      <c r="BH28" s="24"/>
      <c r="BI28" s="24">
        <f t="shared" si="24"/>
        <v>2623267.9300000002</v>
      </c>
      <c r="BJ28" s="24">
        <f t="shared" si="25"/>
        <v>2623267.9300000002</v>
      </c>
      <c r="BK28" s="25">
        <v>1114</v>
      </c>
      <c r="BL28" s="24">
        <v>521893.62</v>
      </c>
      <c r="BM28" s="25">
        <v>362</v>
      </c>
      <c r="BN28" s="24">
        <v>166120.85</v>
      </c>
      <c r="BO28" s="25">
        <v>1757</v>
      </c>
      <c r="BP28" s="24">
        <v>1935253.46</v>
      </c>
      <c r="BQ28" s="25">
        <v>0</v>
      </c>
      <c r="BR28" s="24">
        <v>0</v>
      </c>
      <c r="BS28" s="25">
        <v>0</v>
      </c>
      <c r="BT28" s="26">
        <v>0</v>
      </c>
      <c r="BU28" s="25">
        <v>0</v>
      </c>
      <c r="BV28" s="24">
        <v>0</v>
      </c>
      <c r="BW28" s="25">
        <v>0</v>
      </c>
      <c r="BX28" s="26">
        <v>0</v>
      </c>
      <c r="BY28" s="25">
        <v>0</v>
      </c>
      <c r="BZ28" s="24"/>
      <c r="CA28" s="24">
        <f t="shared" si="26"/>
        <v>3934901.89</v>
      </c>
      <c r="CB28" s="24">
        <f t="shared" si="27"/>
        <v>3934901.89</v>
      </c>
      <c r="CC28" s="25">
        <v>1948</v>
      </c>
      <c r="CD28" s="24">
        <v>782840.44</v>
      </c>
      <c r="CE28" s="25">
        <v>361</v>
      </c>
      <c r="CF28" s="24">
        <v>249181.27</v>
      </c>
      <c r="CG28" s="25">
        <v>2636</v>
      </c>
      <c r="CH28" s="24">
        <v>2902880.18</v>
      </c>
      <c r="CI28" s="25">
        <v>0</v>
      </c>
      <c r="CJ28" s="24">
        <v>0</v>
      </c>
      <c r="CK28" s="25">
        <v>0</v>
      </c>
      <c r="CL28" s="26">
        <v>0</v>
      </c>
      <c r="CM28" s="25">
        <v>0</v>
      </c>
      <c r="CN28" s="24">
        <v>0</v>
      </c>
      <c r="CO28" s="25">
        <v>0</v>
      </c>
      <c r="CP28" s="26">
        <v>0</v>
      </c>
      <c r="CQ28" s="25">
        <v>0</v>
      </c>
      <c r="CR28" s="24"/>
    </row>
    <row r="29" spans="1:96" ht="15" customHeight="1" x14ac:dyDescent="0.25">
      <c r="A29" s="6" t="s">
        <v>190</v>
      </c>
      <c r="B29" s="8" t="s">
        <v>191</v>
      </c>
      <c r="C29" s="21">
        <v>330100</v>
      </c>
      <c r="D29" s="22" t="s">
        <v>124</v>
      </c>
      <c r="E29" s="22" t="s">
        <v>123</v>
      </c>
      <c r="F29" s="23" t="s">
        <v>125</v>
      </c>
      <c r="G29" s="24">
        <f t="shared" si="17"/>
        <v>11113870.279999999</v>
      </c>
      <c r="H29" s="24">
        <f t="shared" si="18"/>
        <v>11113870.279999999</v>
      </c>
      <c r="I29" s="25">
        <f t="shared" si="19"/>
        <v>4305</v>
      </c>
      <c r="J29" s="24">
        <f t="shared" si="19"/>
        <v>2017167.15</v>
      </c>
      <c r="K29" s="25">
        <f t="shared" si="19"/>
        <v>1055</v>
      </c>
      <c r="L29" s="24">
        <f t="shared" si="19"/>
        <v>605376.17000000004</v>
      </c>
      <c r="M29" s="25">
        <f t="shared" si="19"/>
        <v>7710</v>
      </c>
      <c r="N29" s="24">
        <f t="shared" si="19"/>
        <v>8491326.9600000009</v>
      </c>
      <c r="O29" s="25">
        <f t="shared" si="19"/>
        <v>0</v>
      </c>
      <c r="P29" s="24">
        <f t="shared" si="19"/>
        <v>0</v>
      </c>
      <c r="Q29" s="25">
        <f t="shared" si="19"/>
        <v>0</v>
      </c>
      <c r="R29" s="24">
        <f t="shared" si="19"/>
        <v>0</v>
      </c>
      <c r="S29" s="25">
        <f t="shared" si="19"/>
        <v>0</v>
      </c>
      <c r="T29" s="24">
        <f t="shared" si="19"/>
        <v>0</v>
      </c>
      <c r="U29" s="25">
        <f t="shared" si="19"/>
        <v>0</v>
      </c>
      <c r="V29" s="24">
        <f t="shared" si="19"/>
        <v>0</v>
      </c>
      <c r="W29" s="25">
        <f t="shared" si="19"/>
        <v>0</v>
      </c>
      <c r="X29" s="24">
        <f t="shared" si="19"/>
        <v>0</v>
      </c>
      <c r="Y29" s="24">
        <f t="shared" si="20"/>
        <v>3334161.09</v>
      </c>
      <c r="Z29" s="24">
        <f t="shared" si="21"/>
        <v>3334161.09</v>
      </c>
      <c r="AA29" s="25">
        <v>1076</v>
      </c>
      <c r="AB29" s="24">
        <v>605150.15</v>
      </c>
      <c r="AC29" s="25">
        <v>264</v>
      </c>
      <c r="AD29" s="24">
        <v>181612.85</v>
      </c>
      <c r="AE29" s="25">
        <v>2313</v>
      </c>
      <c r="AF29" s="24">
        <v>2547398.09</v>
      </c>
      <c r="AG29" s="25">
        <v>0</v>
      </c>
      <c r="AH29" s="24">
        <v>0</v>
      </c>
      <c r="AI29" s="25">
        <v>0</v>
      </c>
      <c r="AJ29" s="26">
        <v>0</v>
      </c>
      <c r="AK29" s="25">
        <v>0</v>
      </c>
      <c r="AL29" s="24">
        <v>0</v>
      </c>
      <c r="AM29" s="25">
        <v>0</v>
      </c>
      <c r="AN29" s="26">
        <v>0</v>
      </c>
      <c r="AO29" s="25">
        <v>0</v>
      </c>
      <c r="AP29" s="24"/>
      <c r="AQ29" s="24">
        <f t="shared" si="22"/>
        <v>2222774.0499999998</v>
      </c>
      <c r="AR29" s="24">
        <f t="shared" si="23"/>
        <v>2222774.0499999998</v>
      </c>
      <c r="AS29" s="25">
        <v>861</v>
      </c>
      <c r="AT29" s="24">
        <v>403433.43</v>
      </c>
      <c r="AU29" s="25">
        <v>264</v>
      </c>
      <c r="AV29" s="24">
        <v>121075.23</v>
      </c>
      <c r="AW29" s="25">
        <v>1542</v>
      </c>
      <c r="AX29" s="24">
        <v>1698265.39</v>
      </c>
      <c r="AY29" s="25">
        <v>0</v>
      </c>
      <c r="AZ29" s="24">
        <v>0</v>
      </c>
      <c r="BA29" s="25">
        <v>0</v>
      </c>
      <c r="BB29" s="26">
        <v>0</v>
      </c>
      <c r="BC29" s="25">
        <v>0</v>
      </c>
      <c r="BD29" s="24">
        <v>0</v>
      </c>
      <c r="BE29" s="25">
        <v>0</v>
      </c>
      <c r="BF29" s="26">
        <v>0</v>
      </c>
      <c r="BG29" s="25">
        <v>0</v>
      </c>
      <c r="BH29" s="24"/>
      <c r="BI29" s="24">
        <f t="shared" si="24"/>
        <v>2222774.0499999998</v>
      </c>
      <c r="BJ29" s="24">
        <f t="shared" si="25"/>
        <v>2222774.0499999998</v>
      </c>
      <c r="BK29" s="25">
        <v>861</v>
      </c>
      <c r="BL29" s="24">
        <v>403433.43</v>
      </c>
      <c r="BM29" s="25">
        <v>264</v>
      </c>
      <c r="BN29" s="24">
        <v>121075.23</v>
      </c>
      <c r="BO29" s="25">
        <v>1542</v>
      </c>
      <c r="BP29" s="24">
        <v>1698265.39</v>
      </c>
      <c r="BQ29" s="25">
        <v>0</v>
      </c>
      <c r="BR29" s="24">
        <v>0</v>
      </c>
      <c r="BS29" s="25">
        <v>0</v>
      </c>
      <c r="BT29" s="26">
        <v>0</v>
      </c>
      <c r="BU29" s="25">
        <v>0</v>
      </c>
      <c r="BV29" s="24">
        <v>0</v>
      </c>
      <c r="BW29" s="25">
        <v>0</v>
      </c>
      <c r="BX29" s="26">
        <v>0</v>
      </c>
      <c r="BY29" s="25">
        <v>0</v>
      </c>
      <c r="BZ29" s="24"/>
      <c r="CA29" s="24">
        <f t="shared" si="26"/>
        <v>3334161.09</v>
      </c>
      <c r="CB29" s="24">
        <f t="shared" si="27"/>
        <v>3334161.09</v>
      </c>
      <c r="CC29" s="25">
        <v>1507</v>
      </c>
      <c r="CD29" s="24">
        <v>605150.14</v>
      </c>
      <c r="CE29" s="25">
        <v>263</v>
      </c>
      <c r="CF29" s="24">
        <v>181612.86</v>
      </c>
      <c r="CG29" s="25">
        <v>2313</v>
      </c>
      <c r="CH29" s="24">
        <v>2547398.09</v>
      </c>
      <c r="CI29" s="25">
        <v>0</v>
      </c>
      <c r="CJ29" s="24">
        <v>0</v>
      </c>
      <c r="CK29" s="25">
        <v>0</v>
      </c>
      <c r="CL29" s="26">
        <v>0</v>
      </c>
      <c r="CM29" s="25">
        <v>0</v>
      </c>
      <c r="CN29" s="24">
        <v>0</v>
      </c>
      <c r="CO29" s="25">
        <v>0</v>
      </c>
      <c r="CP29" s="26">
        <v>0</v>
      </c>
      <c r="CQ29" s="25">
        <v>0</v>
      </c>
      <c r="CR29" s="24"/>
    </row>
    <row r="30" spans="1:96" ht="15" customHeight="1" x14ac:dyDescent="0.25">
      <c r="A30" s="6" t="s">
        <v>192</v>
      </c>
      <c r="B30" s="8" t="s">
        <v>193</v>
      </c>
      <c r="C30" s="21">
        <v>330102</v>
      </c>
      <c r="D30" s="22" t="s">
        <v>124</v>
      </c>
      <c r="E30" s="22" t="s">
        <v>123</v>
      </c>
      <c r="F30" s="23" t="s">
        <v>125</v>
      </c>
      <c r="G30" s="24">
        <f t="shared" si="17"/>
        <v>42095296.759999998</v>
      </c>
      <c r="H30" s="24">
        <f t="shared" si="18"/>
        <v>39665579.259999998</v>
      </c>
      <c r="I30" s="25">
        <f t="shared" si="19"/>
        <v>26296</v>
      </c>
      <c r="J30" s="24">
        <f t="shared" si="19"/>
        <v>15901052.91</v>
      </c>
      <c r="K30" s="25">
        <f t="shared" si="19"/>
        <v>12549</v>
      </c>
      <c r="L30" s="24">
        <f t="shared" si="19"/>
        <v>6820711.6200000001</v>
      </c>
      <c r="M30" s="25">
        <f t="shared" si="19"/>
        <v>29718</v>
      </c>
      <c r="N30" s="24">
        <f t="shared" si="19"/>
        <v>16943814.73</v>
      </c>
      <c r="O30" s="25">
        <f t="shared" si="19"/>
        <v>272</v>
      </c>
      <c r="P30" s="24">
        <f t="shared" si="19"/>
        <v>2429717.5</v>
      </c>
      <c r="Q30" s="25">
        <f t="shared" si="19"/>
        <v>0</v>
      </c>
      <c r="R30" s="24">
        <f t="shared" si="19"/>
        <v>0</v>
      </c>
      <c r="S30" s="25">
        <f t="shared" si="19"/>
        <v>0</v>
      </c>
      <c r="T30" s="24">
        <f t="shared" si="19"/>
        <v>0</v>
      </c>
      <c r="U30" s="25">
        <f t="shared" si="19"/>
        <v>0</v>
      </c>
      <c r="V30" s="24">
        <f t="shared" si="19"/>
        <v>0</v>
      </c>
      <c r="W30" s="25">
        <f t="shared" si="19"/>
        <v>0</v>
      </c>
      <c r="X30" s="24">
        <f t="shared" si="19"/>
        <v>0</v>
      </c>
      <c r="Y30" s="24">
        <f t="shared" si="20"/>
        <v>11085139.07</v>
      </c>
      <c r="Z30" s="24">
        <f t="shared" si="21"/>
        <v>10356223.82</v>
      </c>
      <c r="AA30" s="25">
        <v>6574</v>
      </c>
      <c r="AB30" s="24">
        <v>3983156.39</v>
      </c>
      <c r="AC30" s="25">
        <v>3137</v>
      </c>
      <c r="AD30" s="24">
        <v>2046213.49</v>
      </c>
      <c r="AE30" s="25">
        <v>8915</v>
      </c>
      <c r="AF30" s="24">
        <v>4326853.9400000004</v>
      </c>
      <c r="AG30" s="25">
        <v>82</v>
      </c>
      <c r="AH30" s="24">
        <v>728915.25</v>
      </c>
      <c r="AI30" s="25">
        <v>0</v>
      </c>
      <c r="AJ30" s="26">
        <v>0</v>
      </c>
      <c r="AK30" s="25">
        <v>0</v>
      </c>
      <c r="AL30" s="24">
        <v>0</v>
      </c>
      <c r="AM30" s="25">
        <v>0</v>
      </c>
      <c r="AN30" s="26">
        <v>0</v>
      </c>
      <c r="AO30" s="25">
        <v>0</v>
      </c>
      <c r="AP30" s="24"/>
      <c r="AQ30" s="24">
        <f t="shared" si="22"/>
        <v>9962509.3100000005</v>
      </c>
      <c r="AR30" s="24">
        <f t="shared" si="23"/>
        <v>9476565.8100000005</v>
      </c>
      <c r="AS30" s="25">
        <v>5259</v>
      </c>
      <c r="AT30" s="24">
        <v>3967370.06</v>
      </c>
      <c r="AU30" s="25">
        <v>3137</v>
      </c>
      <c r="AV30" s="24">
        <v>1364142.32</v>
      </c>
      <c r="AW30" s="25">
        <v>5944</v>
      </c>
      <c r="AX30" s="24">
        <v>4145053.43</v>
      </c>
      <c r="AY30" s="25">
        <v>54</v>
      </c>
      <c r="AZ30" s="24">
        <v>485943.5</v>
      </c>
      <c r="BA30" s="25">
        <v>0</v>
      </c>
      <c r="BB30" s="26">
        <v>0</v>
      </c>
      <c r="BC30" s="25">
        <v>0</v>
      </c>
      <c r="BD30" s="24">
        <v>0</v>
      </c>
      <c r="BE30" s="25">
        <v>0</v>
      </c>
      <c r="BF30" s="26">
        <v>0</v>
      </c>
      <c r="BG30" s="25">
        <v>0</v>
      </c>
      <c r="BH30" s="24"/>
      <c r="BI30" s="24">
        <f t="shared" si="24"/>
        <v>9962509.3100000005</v>
      </c>
      <c r="BJ30" s="24">
        <f t="shared" si="25"/>
        <v>9476565.8100000005</v>
      </c>
      <c r="BK30" s="25">
        <v>5259</v>
      </c>
      <c r="BL30" s="24">
        <v>3967370.06</v>
      </c>
      <c r="BM30" s="25">
        <v>3137</v>
      </c>
      <c r="BN30" s="24">
        <v>1364142.32</v>
      </c>
      <c r="BO30" s="25">
        <v>5944</v>
      </c>
      <c r="BP30" s="24">
        <v>4145053.43</v>
      </c>
      <c r="BQ30" s="25">
        <v>54</v>
      </c>
      <c r="BR30" s="24">
        <v>485943.5</v>
      </c>
      <c r="BS30" s="25">
        <v>0</v>
      </c>
      <c r="BT30" s="26">
        <v>0</v>
      </c>
      <c r="BU30" s="25">
        <v>0</v>
      </c>
      <c r="BV30" s="24">
        <v>0</v>
      </c>
      <c r="BW30" s="25">
        <v>0</v>
      </c>
      <c r="BX30" s="26">
        <v>0</v>
      </c>
      <c r="BY30" s="25">
        <v>0</v>
      </c>
      <c r="BZ30" s="24"/>
      <c r="CA30" s="24">
        <f t="shared" si="26"/>
        <v>11085139.07</v>
      </c>
      <c r="CB30" s="24">
        <f t="shared" si="27"/>
        <v>10356223.82</v>
      </c>
      <c r="CC30" s="25">
        <v>9204</v>
      </c>
      <c r="CD30" s="24">
        <v>3983156.4</v>
      </c>
      <c r="CE30" s="25">
        <v>3138</v>
      </c>
      <c r="CF30" s="24">
        <v>2046213.49</v>
      </c>
      <c r="CG30" s="25">
        <v>8915</v>
      </c>
      <c r="CH30" s="24">
        <v>4326853.93</v>
      </c>
      <c r="CI30" s="25">
        <v>82</v>
      </c>
      <c r="CJ30" s="24">
        <v>728915.25</v>
      </c>
      <c r="CK30" s="25">
        <v>0</v>
      </c>
      <c r="CL30" s="26">
        <v>0</v>
      </c>
      <c r="CM30" s="25">
        <v>0</v>
      </c>
      <c r="CN30" s="24">
        <v>0</v>
      </c>
      <c r="CO30" s="25">
        <v>0</v>
      </c>
      <c r="CP30" s="26">
        <v>0</v>
      </c>
      <c r="CQ30" s="25">
        <v>0</v>
      </c>
      <c r="CR30" s="24"/>
    </row>
    <row r="31" spans="1:96" ht="15" customHeight="1" x14ac:dyDescent="0.25">
      <c r="A31" s="6" t="s">
        <v>194</v>
      </c>
      <c r="B31" s="8" t="s">
        <v>195</v>
      </c>
      <c r="C31" s="21">
        <v>330096</v>
      </c>
      <c r="D31" s="22" t="s">
        <v>124</v>
      </c>
      <c r="E31" s="22" t="s">
        <v>123</v>
      </c>
      <c r="F31" s="23" t="s">
        <v>125</v>
      </c>
      <c r="G31" s="24">
        <f t="shared" si="17"/>
        <v>24971876.84</v>
      </c>
      <c r="H31" s="24">
        <f t="shared" si="18"/>
        <v>22707298.809999999</v>
      </c>
      <c r="I31" s="25">
        <f t="shared" si="19"/>
        <v>11795</v>
      </c>
      <c r="J31" s="24">
        <f t="shared" ref="J31:X31" si="29">AB31+AT31+BL31+CD31</f>
        <v>7769711.8499999996</v>
      </c>
      <c r="K31" s="25">
        <f t="shared" si="29"/>
        <v>4513</v>
      </c>
      <c r="L31" s="24">
        <f t="shared" si="29"/>
        <v>2614117.48</v>
      </c>
      <c r="M31" s="25">
        <f t="shared" si="29"/>
        <v>15978</v>
      </c>
      <c r="N31" s="24">
        <f t="shared" si="29"/>
        <v>12323469.48</v>
      </c>
      <c r="O31" s="25">
        <f t="shared" si="29"/>
        <v>235</v>
      </c>
      <c r="P31" s="24">
        <f t="shared" si="29"/>
        <v>2264578.0299999998</v>
      </c>
      <c r="Q31" s="25">
        <f t="shared" si="29"/>
        <v>0</v>
      </c>
      <c r="R31" s="24">
        <f t="shared" si="29"/>
        <v>0</v>
      </c>
      <c r="S31" s="25">
        <f t="shared" si="29"/>
        <v>0</v>
      </c>
      <c r="T31" s="24">
        <f t="shared" si="29"/>
        <v>0</v>
      </c>
      <c r="U31" s="25">
        <f t="shared" si="29"/>
        <v>0</v>
      </c>
      <c r="V31" s="24">
        <f t="shared" si="29"/>
        <v>0</v>
      </c>
      <c r="W31" s="25">
        <f t="shared" si="29"/>
        <v>0</v>
      </c>
      <c r="X31" s="24">
        <f t="shared" si="29"/>
        <v>0</v>
      </c>
      <c r="Y31" s="24">
        <f t="shared" si="20"/>
        <v>6810336.7199999997</v>
      </c>
      <c r="Z31" s="24">
        <f t="shared" si="21"/>
        <v>6107933.3099999996</v>
      </c>
      <c r="AA31" s="25">
        <v>2949</v>
      </c>
      <c r="AB31" s="24">
        <v>1955196.7</v>
      </c>
      <c r="AC31" s="25">
        <v>1128</v>
      </c>
      <c r="AD31" s="24">
        <v>784235.24</v>
      </c>
      <c r="AE31" s="25">
        <v>4793</v>
      </c>
      <c r="AF31" s="24">
        <v>3368501.37</v>
      </c>
      <c r="AG31" s="25">
        <f>69+4</f>
        <v>73</v>
      </c>
      <c r="AH31" s="24">
        <f>669503.41+32900</f>
        <v>702403.41</v>
      </c>
      <c r="AI31" s="25">
        <v>0</v>
      </c>
      <c r="AJ31" s="26">
        <v>0</v>
      </c>
      <c r="AK31" s="25">
        <v>0</v>
      </c>
      <c r="AL31" s="24">
        <v>0</v>
      </c>
      <c r="AM31" s="25">
        <v>0</v>
      </c>
      <c r="AN31" s="26">
        <v>0</v>
      </c>
      <c r="AO31" s="25">
        <v>0</v>
      </c>
      <c r="AP31" s="24"/>
      <c r="AQ31" s="24">
        <f t="shared" si="22"/>
        <v>5692051.7000000002</v>
      </c>
      <c r="AR31" s="24">
        <f t="shared" si="23"/>
        <v>5245716.09</v>
      </c>
      <c r="AS31" s="25">
        <v>2359</v>
      </c>
      <c r="AT31" s="24">
        <v>1929659.22</v>
      </c>
      <c r="AU31" s="25">
        <v>1128</v>
      </c>
      <c r="AV31" s="24">
        <v>522823.5</v>
      </c>
      <c r="AW31" s="25">
        <v>3196</v>
      </c>
      <c r="AX31" s="24">
        <v>2793233.37</v>
      </c>
      <c r="AY31" s="25">
        <v>46</v>
      </c>
      <c r="AZ31" s="24">
        <v>446335.61</v>
      </c>
      <c r="BA31" s="25">
        <v>0</v>
      </c>
      <c r="BB31" s="26">
        <v>0</v>
      </c>
      <c r="BC31" s="25">
        <v>0</v>
      </c>
      <c r="BD31" s="24">
        <v>0</v>
      </c>
      <c r="BE31" s="25">
        <v>0</v>
      </c>
      <c r="BF31" s="26">
        <v>0</v>
      </c>
      <c r="BG31" s="25">
        <v>0</v>
      </c>
      <c r="BH31" s="24"/>
      <c r="BI31" s="24">
        <f t="shared" si="24"/>
        <v>5692051.7000000002</v>
      </c>
      <c r="BJ31" s="24">
        <f t="shared" si="25"/>
        <v>5245716.09</v>
      </c>
      <c r="BK31" s="25">
        <v>2359</v>
      </c>
      <c r="BL31" s="24">
        <v>1929659.22</v>
      </c>
      <c r="BM31" s="25">
        <v>1128</v>
      </c>
      <c r="BN31" s="24">
        <v>522823.5</v>
      </c>
      <c r="BO31" s="25">
        <v>3196</v>
      </c>
      <c r="BP31" s="24">
        <v>2793233.37</v>
      </c>
      <c r="BQ31" s="25">
        <v>46</v>
      </c>
      <c r="BR31" s="24">
        <v>446335.61</v>
      </c>
      <c r="BS31" s="25">
        <v>0</v>
      </c>
      <c r="BT31" s="26">
        <v>0</v>
      </c>
      <c r="BU31" s="25">
        <v>0</v>
      </c>
      <c r="BV31" s="24">
        <v>0</v>
      </c>
      <c r="BW31" s="25">
        <v>0</v>
      </c>
      <c r="BX31" s="26">
        <v>0</v>
      </c>
      <c r="BY31" s="25">
        <v>0</v>
      </c>
      <c r="BZ31" s="24"/>
      <c r="CA31" s="24">
        <f t="shared" si="26"/>
        <v>6777436.7199999997</v>
      </c>
      <c r="CB31" s="24">
        <f t="shared" si="27"/>
        <v>6107933.3200000003</v>
      </c>
      <c r="CC31" s="25">
        <v>4128</v>
      </c>
      <c r="CD31" s="24">
        <v>1955196.71</v>
      </c>
      <c r="CE31" s="25">
        <v>1129</v>
      </c>
      <c r="CF31" s="24">
        <v>784235.24</v>
      </c>
      <c r="CG31" s="25">
        <v>4793</v>
      </c>
      <c r="CH31" s="24">
        <v>3368501.37</v>
      </c>
      <c r="CI31" s="25">
        <v>70</v>
      </c>
      <c r="CJ31" s="24">
        <v>669503.4</v>
      </c>
      <c r="CK31" s="25">
        <v>0</v>
      </c>
      <c r="CL31" s="26">
        <v>0</v>
      </c>
      <c r="CM31" s="25">
        <v>0</v>
      </c>
      <c r="CN31" s="24">
        <v>0</v>
      </c>
      <c r="CO31" s="25">
        <v>0</v>
      </c>
      <c r="CP31" s="26">
        <v>0</v>
      </c>
      <c r="CQ31" s="25">
        <v>0</v>
      </c>
      <c r="CR31" s="24"/>
    </row>
    <row r="32" spans="1:96" ht="15" customHeight="1" x14ac:dyDescent="0.25">
      <c r="A32" s="6" t="s">
        <v>196</v>
      </c>
      <c r="B32" s="8" t="s">
        <v>197</v>
      </c>
      <c r="C32" s="21">
        <v>330283</v>
      </c>
      <c r="D32" s="22" t="s">
        <v>124</v>
      </c>
      <c r="E32" s="22" t="s">
        <v>123</v>
      </c>
      <c r="F32" s="23" t="s">
        <v>125</v>
      </c>
      <c r="G32" s="24">
        <f t="shared" si="17"/>
        <v>52094813.909999996</v>
      </c>
      <c r="H32" s="24">
        <f t="shared" si="18"/>
        <v>48873479.270000003</v>
      </c>
      <c r="I32" s="25">
        <f t="shared" si="19"/>
        <v>53842</v>
      </c>
      <c r="J32" s="24">
        <f t="shared" si="19"/>
        <v>23196177.359999999</v>
      </c>
      <c r="K32" s="25">
        <f t="shared" si="19"/>
        <v>6685</v>
      </c>
      <c r="L32" s="24">
        <f t="shared" si="19"/>
        <v>3678008.68</v>
      </c>
      <c r="M32" s="25">
        <f t="shared" si="19"/>
        <v>20325</v>
      </c>
      <c r="N32" s="24">
        <f t="shared" si="19"/>
        <v>21999293.23</v>
      </c>
      <c r="O32" s="25">
        <f t="shared" si="19"/>
        <v>303</v>
      </c>
      <c r="P32" s="24">
        <f t="shared" si="19"/>
        <v>3221334.64</v>
      </c>
      <c r="Q32" s="25">
        <f t="shared" si="19"/>
        <v>0</v>
      </c>
      <c r="R32" s="24">
        <f t="shared" si="19"/>
        <v>0</v>
      </c>
      <c r="S32" s="25">
        <f t="shared" si="19"/>
        <v>0</v>
      </c>
      <c r="T32" s="24">
        <f t="shared" si="19"/>
        <v>0</v>
      </c>
      <c r="U32" s="25">
        <f t="shared" si="19"/>
        <v>0</v>
      </c>
      <c r="V32" s="24">
        <f t="shared" si="19"/>
        <v>0</v>
      </c>
      <c r="W32" s="25">
        <f t="shared" si="19"/>
        <v>0</v>
      </c>
      <c r="X32" s="24">
        <f t="shared" si="19"/>
        <v>0</v>
      </c>
      <c r="Y32" s="24">
        <f t="shared" si="20"/>
        <v>13496417.390000001</v>
      </c>
      <c r="Z32" s="24">
        <f t="shared" si="21"/>
        <v>12530017</v>
      </c>
      <c r="AA32" s="25">
        <v>13461</v>
      </c>
      <c r="AB32" s="24">
        <v>5871519.5499999998</v>
      </c>
      <c r="AC32" s="25">
        <v>1671</v>
      </c>
      <c r="AD32" s="24">
        <v>1103402.6000000001</v>
      </c>
      <c r="AE32" s="25">
        <v>6098</v>
      </c>
      <c r="AF32" s="24">
        <v>5555094.8499999996</v>
      </c>
      <c r="AG32" s="25">
        <v>91</v>
      </c>
      <c r="AH32" s="24">
        <v>966400.39</v>
      </c>
      <c r="AI32" s="25">
        <v>0</v>
      </c>
      <c r="AJ32" s="26">
        <v>0</v>
      </c>
      <c r="AK32" s="25">
        <v>0</v>
      </c>
      <c r="AL32" s="24">
        <v>0</v>
      </c>
      <c r="AM32" s="25">
        <v>0</v>
      </c>
      <c r="AN32" s="26">
        <v>0</v>
      </c>
      <c r="AO32" s="25">
        <v>0</v>
      </c>
      <c r="AP32" s="24"/>
      <c r="AQ32" s="24">
        <f t="shared" si="22"/>
        <v>12550989.57</v>
      </c>
      <c r="AR32" s="24">
        <f t="shared" si="23"/>
        <v>11906722.640000001</v>
      </c>
      <c r="AS32" s="25">
        <v>10768</v>
      </c>
      <c r="AT32" s="24">
        <v>5726569.1299999999</v>
      </c>
      <c r="AU32" s="25">
        <v>1671</v>
      </c>
      <c r="AV32" s="24">
        <v>735601.74</v>
      </c>
      <c r="AW32" s="25">
        <v>4065</v>
      </c>
      <c r="AX32" s="24">
        <v>5444551.7699999996</v>
      </c>
      <c r="AY32" s="25">
        <v>61</v>
      </c>
      <c r="AZ32" s="24">
        <v>644266.93000000005</v>
      </c>
      <c r="BA32" s="25">
        <v>0</v>
      </c>
      <c r="BB32" s="26">
        <v>0</v>
      </c>
      <c r="BC32" s="25">
        <v>0</v>
      </c>
      <c r="BD32" s="24">
        <v>0</v>
      </c>
      <c r="BE32" s="25">
        <v>0</v>
      </c>
      <c r="BF32" s="26">
        <v>0</v>
      </c>
      <c r="BG32" s="25">
        <v>0</v>
      </c>
      <c r="BH32" s="24"/>
      <c r="BI32" s="24">
        <f t="shared" si="24"/>
        <v>12550989.57</v>
      </c>
      <c r="BJ32" s="24">
        <f t="shared" si="25"/>
        <v>11906722.640000001</v>
      </c>
      <c r="BK32" s="25">
        <v>10768</v>
      </c>
      <c r="BL32" s="24">
        <v>5726569.1299999999</v>
      </c>
      <c r="BM32" s="25">
        <v>1671</v>
      </c>
      <c r="BN32" s="24">
        <v>735601.74</v>
      </c>
      <c r="BO32" s="25">
        <v>4065</v>
      </c>
      <c r="BP32" s="24">
        <v>5444551.7699999996</v>
      </c>
      <c r="BQ32" s="25">
        <v>61</v>
      </c>
      <c r="BR32" s="24">
        <v>644266.93000000005</v>
      </c>
      <c r="BS32" s="25">
        <v>0</v>
      </c>
      <c r="BT32" s="26">
        <v>0</v>
      </c>
      <c r="BU32" s="25">
        <v>0</v>
      </c>
      <c r="BV32" s="24">
        <v>0</v>
      </c>
      <c r="BW32" s="25">
        <v>0</v>
      </c>
      <c r="BX32" s="26">
        <v>0</v>
      </c>
      <c r="BY32" s="25">
        <v>0</v>
      </c>
      <c r="BZ32" s="24"/>
      <c r="CA32" s="24">
        <f t="shared" si="26"/>
        <v>13496417.380000001</v>
      </c>
      <c r="CB32" s="24">
        <f t="shared" si="27"/>
        <v>12530016.99</v>
      </c>
      <c r="CC32" s="25">
        <v>18845</v>
      </c>
      <c r="CD32" s="24">
        <v>5871519.5499999998</v>
      </c>
      <c r="CE32" s="25">
        <v>1672</v>
      </c>
      <c r="CF32" s="24">
        <v>1103402.6000000001</v>
      </c>
      <c r="CG32" s="25">
        <v>6097</v>
      </c>
      <c r="CH32" s="24">
        <v>5555094.8399999999</v>
      </c>
      <c r="CI32" s="25">
        <v>90</v>
      </c>
      <c r="CJ32" s="24">
        <v>966400.39</v>
      </c>
      <c r="CK32" s="25">
        <v>0</v>
      </c>
      <c r="CL32" s="26">
        <v>0</v>
      </c>
      <c r="CM32" s="25">
        <v>0</v>
      </c>
      <c r="CN32" s="24">
        <v>0</v>
      </c>
      <c r="CO32" s="25">
        <v>0</v>
      </c>
      <c r="CP32" s="26">
        <v>0</v>
      </c>
      <c r="CQ32" s="25">
        <v>0</v>
      </c>
      <c r="CR32" s="24"/>
    </row>
    <row r="33" spans="1:96" ht="15" customHeight="1" x14ac:dyDescent="0.25">
      <c r="A33" s="6" t="s">
        <v>198</v>
      </c>
      <c r="B33" s="8" t="s">
        <v>12</v>
      </c>
      <c r="C33" s="21">
        <v>330039</v>
      </c>
      <c r="D33" s="22" t="s">
        <v>124</v>
      </c>
      <c r="E33" s="22" t="s">
        <v>123</v>
      </c>
      <c r="F33" s="23" t="s">
        <v>125</v>
      </c>
      <c r="G33" s="24">
        <f t="shared" si="17"/>
        <v>15069208.710000001</v>
      </c>
      <c r="H33" s="24">
        <f t="shared" si="18"/>
        <v>15069208.710000001</v>
      </c>
      <c r="I33" s="25">
        <f t="shared" si="19"/>
        <v>6252</v>
      </c>
      <c r="J33" s="24">
        <f t="shared" si="19"/>
        <v>2929909.16</v>
      </c>
      <c r="K33" s="25">
        <f t="shared" si="19"/>
        <v>2140</v>
      </c>
      <c r="L33" s="24">
        <f t="shared" si="19"/>
        <v>1228434.1299999999</v>
      </c>
      <c r="M33" s="25">
        <f t="shared" si="19"/>
        <v>9907</v>
      </c>
      <c r="N33" s="24">
        <f t="shared" si="19"/>
        <v>10910865.42</v>
      </c>
      <c r="O33" s="25">
        <f t="shared" si="19"/>
        <v>0</v>
      </c>
      <c r="P33" s="24">
        <f t="shared" si="19"/>
        <v>0</v>
      </c>
      <c r="Q33" s="25">
        <f t="shared" si="19"/>
        <v>0</v>
      </c>
      <c r="R33" s="24">
        <f t="shared" si="19"/>
        <v>0</v>
      </c>
      <c r="S33" s="25">
        <f t="shared" si="19"/>
        <v>0</v>
      </c>
      <c r="T33" s="24">
        <f t="shared" si="19"/>
        <v>0</v>
      </c>
      <c r="U33" s="25">
        <f t="shared" si="19"/>
        <v>0</v>
      </c>
      <c r="V33" s="24">
        <f t="shared" si="19"/>
        <v>0</v>
      </c>
      <c r="W33" s="25">
        <f t="shared" si="19"/>
        <v>0</v>
      </c>
      <c r="X33" s="24">
        <f t="shared" si="19"/>
        <v>0</v>
      </c>
      <c r="Y33" s="24">
        <f t="shared" si="20"/>
        <v>4520762.62</v>
      </c>
      <c r="Z33" s="24">
        <f t="shared" si="21"/>
        <v>4520762.62</v>
      </c>
      <c r="AA33" s="25">
        <v>1563</v>
      </c>
      <c r="AB33" s="24">
        <v>878972.75</v>
      </c>
      <c r="AC33" s="25">
        <v>535</v>
      </c>
      <c r="AD33" s="24">
        <v>368530.24</v>
      </c>
      <c r="AE33" s="25">
        <v>2972</v>
      </c>
      <c r="AF33" s="24">
        <v>3273259.63</v>
      </c>
      <c r="AG33" s="25">
        <v>0</v>
      </c>
      <c r="AH33" s="24">
        <v>0</v>
      </c>
      <c r="AI33" s="25">
        <v>0</v>
      </c>
      <c r="AJ33" s="26">
        <v>0</v>
      </c>
      <c r="AK33" s="25">
        <v>0</v>
      </c>
      <c r="AL33" s="24">
        <v>0</v>
      </c>
      <c r="AM33" s="25">
        <v>0</v>
      </c>
      <c r="AN33" s="26">
        <v>0</v>
      </c>
      <c r="AO33" s="25">
        <v>0</v>
      </c>
      <c r="AP33" s="24"/>
      <c r="AQ33" s="24">
        <f t="shared" si="22"/>
        <v>3013841.74</v>
      </c>
      <c r="AR33" s="24">
        <f t="shared" si="23"/>
        <v>3013841.74</v>
      </c>
      <c r="AS33" s="25">
        <v>1250</v>
      </c>
      <c r="AT33" s="24">
        <v>585981.82999999996</v>
      </c>
      <c r="AU33" s="25">
        <v>535</v>
      </c>
      <c r="AV33" s="24">
        <v>245686.83</v>
      </c>
      <c r="AW33" s="25">
        <v>1981</v>
      </c>
      <c r="AX33" s="24">
        <v>2182173.08</v>
      </c>
      <c r="AY33" s="25">
        <v>0</v>
      </c>
      <c r="AZ33" s="24">
        <v>0</v>
      </c>
      <c r="BA33" s="25">
        <v>0</v>
      </c>
      <c r="BB33" s="26">
        <v>0</v>
      </c>
      <c r="BC33" s="25">
        <v>0</v>
      </c>
      <c r="BD33" s="24">
        <v>0</v>
      </c>
      <c r="BE33" s="25">
        <v>0</v>
      </c>
      <c r="BF33" s="26">
        <v>0</v>
      </c>
      <c r="BG33" s="25">
        <v>0</v>
      </c>
      <c r="BH33" s="24"/>
      <c r="BI33" s="24">
        <f t="shared" si="24"/>
        <v>3013841.74</v>
      </c>
      <c r="BJ33" s="24">
        <f t="shared" si="25"/>
        <v>3013841.74</v>
      </c>
      <c r="BK33" s="25">
        <v>1250</v>
      </c>
      <c r="BL33" s="24">
        <v>585981.82999999996</v>
      </c>
      <c r="BM33" s="25">
        <v>535</v>
      </c>
      <c r="BN33" s="24">
        <v>245686.83</v>
      </c>
      <c r="BO33" s="25">
        <v>1981</v>
      </c>
      <c r="BP33" s="24">
        <v>2182173.08</v>
      </c>
      <c r="BQ33" s="25">
        <v>0</v>
      </c>
      <c r="BR33" s="24">
        <v>0</v>
      </c>
      <c r="BS33" s="25">
        <v>0</v>
      </c>
      <c r="BT33" s="26">
        <v>0</v>
      </c>
      <c r="BU33" s="25">
        <v>0</v>
      </c>
      <c r="BV33" s="24">
        <v>0</v>
      </c>
      <c r="BW33" s="25">
        <v>0</v>
      </c>
      <c r="BX33" s="26">
        <v>0</v>
      </c>
      <c r="BY33" s="25">
        <v>0</v>
      </c>
      <c r="BZ33" s="24"/>
      <c r="CA33" s="24">
        <f t="shared" si="26"/>
        <v>4520762.6100000003</v>
      </c>
      <c r="CB33" s="24">
        <f t="shared" si="27"/>
        <v>4520762.6100000003</v>
      </c>
      <c r="CC33" s="25">
        <v>2189</v>
      </c>
      <c r="CD33" s="24">
        <v>878972.75</v>
      </c>
      <c r="CE33" s="25">
        <v>535</v>
      </c>
      <c r="CF33" s="24">
        <v>368530.23</v>
      </c>
      <c r="CG33" s="25">
        <v>2973</v>
      </c>
      <c r="CH33" s="24">
        <v>3273259.63</v>
      </c>
      <c r="CI33" s="25">
        <v>0</v>
      </c>
      <c r="CJ33" s="24">
        <v>0</v>
      </c>
      <c r="CK33" s="25">
        <v>0</v>
      </c>
      <c r="CL33" s="26">
        <v>0</v>
      </c>
      <c r="CM33" s="25">
        <v>0</v>
      </c>
      <c r="CN33" s="24">
        <v>0</v>
      </c>
      <c r="CO33" s="25">
        <v>0</v>
      </c>
      <c r="CP33" s="26">
        <v>0</v>
      </c>
      <c r="CQ33" s="25">
        <v>0</v>
      </c>
      <c r="CR33" s="24"/>
    </row>
    <row r="34" spans="1:96" ht="15" customHeight="1" x14ac:dyDescent="0.25">
      <c r="A34" s="6" t="s">
        <v>199</v>
      </c>
      <c r="B34" s="8" t="s">
        <v>200</v>
      </c>
      <c r="C34" s="21">
        <v>330332</v>
      </c>
      <c r="D34" s="22" t="s">
        <v>124</v>
      </c>
      <c r="E34" s="22" t="s">
        <v>123</v>
      </c>
      <c r="F34" s="23" t="s">
        <v>125</v>
      </c>
      <c r="G34" s="24">
        <f t="shared" si="17"/>
        <v>8939312.2799999993</v>
      </c>
      <c r="H34" s="24">
        <f t="shared" si="18"/>
        <v>6332870.4299999997</v>
      </c>
      <c r="I34" s="25">
        <f t="shared" si="19"/>
        <v>3211</v>
      </c>
      <c r="J34" s="24">
        <f t="shared" si="19"/>
        <v>2292061.9300000002</v>
      </c>
      <c r="K34" s="25">
        <f t="shared" si="19"/>
        <v>1079</v>
      </c>
      <c r="L34" s="24">
        <f t="shared" si="19"/>
        <v>584096.93999999994</v>
      </c>
      <c r="M34" s="25">
        <f t="shared" si="19"/>
        <v>3438</v>
      </c>
      <c r="N34" s="24">
        <f t="shared" si="19"/>
        <v>3456711.56</v>
      </c>
      <c r="O34" s="25">
        <f t="shared" si="19"/>
        <v>282</v>
      </c>
      <c r="P34" s="24">
        <f t="shared" si="19"/>
        <v>2606441.85</v>
      </c>
      <c r="Q34" s="25">
        <f t="shared" si="19"/>
        <v>0</v>
      </c>
      <c r="R34" s="24">
        <f t="shared" si="19"/>
        <v>0</v>
      </c>
      <c r="S34" s="25">
        <f t="shared" si="19"/>
        <v>0</v>
      </c>
      <c r="T34" s="24">
        <f t="shared" si="19"/>
        <v>0</v>
      </c>
      <c r="U34" s="25">
        <f t="shared" si="19"/>
        <v>0</v>
      </c>
      <c r="V34" s="24">
        <f t="shared" si="19"/>
        <v>0</v>
      </c>
      <c r="W34" s="25">
        <f t="shared" si="19"/>
        <v>0</v>
      </c>
      <c r="X34" s="24">
        <f t="shared" si="19"/>
        <v>0</v>
      </c>
      <c r="Y34" s="24">
        <f t="shared" si="20"/>
        <v>2468719.29</v>
      </c>
      <c r="Z34" s="24">
        <f t="shared" si="21"/>
        <v>1686786.73</v>
      </c>
      <c r="AA34" s="25">
        <v>803</v>
      </c>
      <c r="AB34" s="24">
        <v>578950.64</v>
      </c>
      <c r="AC34" s="25">
        <v>270</v>
      </c>
      <c r="AD34" s="24">
        <v>175229.08</v>
      </c>
      <c r="AE34" s="25">
        <v>1031</v>
      </c>
      <c r="AF34" s="24">
        <v>932607.01</v>
      </c>
      <c r="AG34" s="25">
        <v>85</v>
      </c>
      <c r="AH34" s="24">
        <v>781932.56</v>
      </c>
      <c r="AI34" s="25">
        <v>0</v>
      </c>
      <c r="AJ34" s="26">
        <v>0</v>
      </c>
      <c r="AK34" s="25">
        <v>0</v>
      </c>
      <c r="AL34" s="24">
        <v>0</v>
      </c>
      <c r="AM34" s="25">
        <v>0</v>
      </c>
      <c r="AN34" s="26">
        <v>0</v>
      </c>
      <c r="AO34" s="25">
        <v>0</v>
      </c>
      <c r="AP34" s="24"/>
      <c r="AQ34" s="24">
        <f t="shared" si="22"/>
        <v>2000936.86</v>
      </c>
      <c r="AR34" s="24">
        <f t="shared" si="23"/>
        <v>1479648.49</v>
      </c>
      <c r="AS34" s="25">
        <v>642</v>
      </c>
      <c r="AT34" s="24">
        <v>567080.32999999996</v>
      </c>
      <c r="AU34" s="25">
        <v>270</v>
      </c>
      <c r="AV34" s="24">
        <v>116819.39</v>
      </c>
      <c r="AW34" s="25">
        <v>688</v>
      </c>
      <c r="AX34" s="24">
        <v>795748.77</v>
      </c>
      <c r="AY34" s="25">
        <v>56</v>
      </c>
      <c r="AZ34" s="24">
        <v>521288.37</v>
      </c>
      <c r="BA34" s="25">
        <v>0</v>
      </c>
      <c r="BB34" s="26">
        <v>0</v>
      </c>
      <c r="BC34" s="25">
        <v>0</v>
      </c>
      <c r="BD34" s="24">
        <v>0</v>
      </c>
      <c r="BE34" s="25">
        <v>0</v>
      </c>
      <c r="BF34" s="26">
        <v>0</v>
      </c>
      <c r="BG34" s="25">
        <v>0</v>
      </c>
      <c r="BH34" s="24"/>
      <c r="BI34" s="24">
        <f t="shared" si="24"/>
        <v>2000936.86</v>
      </c>
      <c r="BJ34" s="24">
        <f t="shared" si="25"/>
        <v>1479648.49</v>
      </c>
      <c r="BK34" s="25">
        <v>642</v>
      </c>
      <c r="BL34" s="24">
        <v>567080.32999999996</v>
      </c>
      <c r="BM34" s="25">
        <v>270</v>
      </c>
      <c r="BN34" s="24">
        <v>116819.39</v>
      </c>
      <c r="BO34" s="25">
        <v>688</v>
      </c>
      <c r="BP34" s="24">
        <v>795748.77</v>
      </c>
      <c r="BQ34" s="25">
        <v>56</v>
      </c>
      <c r="BR34" s="24">
        <v>521288.37</v>
      </c>
      <c r="BS34" s="25">
        <v>0</v>
      </c>
      <c r="BT34" s="26">
        <v>0</v>
      </c>
      <c r="BU34" s="25">
        <v>0</v>
      </c>
      <c r="BV34" s="24">
        <v>0</v>
      </c>
      <c r="BW34" s="25">
        <v>0</v>
      </c>
      <c r="BX34" s="26">
        <v>0</v>
      </c>
      <c r="BY34" s="25">
        <v>0</v>
      </c>
      <c r="BZ34" s="24"/>
      <c r="CA34" s="24">
        <f t="shared" si="26"/>
        <v>2468719.27</v>
      </c>
      <c r="CB34" s="24">
        <f t="shared" si="27"/>
        <v>1686786.72</v>
      </c>
      <c r="CC34" s="25">
        <v>1124</v>
      </c>
      <c r="CD34" s="24">
        <v>578950.63</v>
      </c>
      <c r="CE34" s="25">
        <v>269</v>
      </c>
      <c r="CF34" s="24">
        <v>175229.08</v>
      </c>
      <c r="CG34" s="25">
        <v>1031</v>
      </c>
      <c r="CH34" s="24">
        <v>932607.01</v>
      </c>
      <c r="CI34" s="25">
        <v>85</v>
      </c>
      <c r="CJ34" s="24">
        <v>781932.55</v>
      </c>
      <c r="CK34" s="25">
        <v>0</v>
      </c>
      <c r="CL34" s="26">
        <v>0</v>
      </c>
      <c r="CM34" s="25">
        <v>0</v>
      </c>
      <c r="CN34" s="24">
        <v>0</v>
      </c>
      <c r="CO34" s="25">
        <v>0</v>
      </c>
      <c r="CP34" s="26">
        <v>0</v>
      </c>
      <c r="CQ34" s="25">
        <v>0</v>
      </c>
      <c r="CR34" s="24"/>
    </row>
    <row r="35" spans="1:96" ht="15" customHeight="1" x14ac:dyDescent="0.25">
      <c r="A35" s="6" t="s">
        <v>201</v>
      </c>
      <c r="B35" s="8" t="s">
        <v>13</v>
      </c>
      <c r="C35" s="21">
        <v>330114</v>
      </c>
      <c r="D35" s="22" t="s">
        <v>124</v>
      </c>
      <c r="E35" s="22" t="s">
        <v>128</v>
      </c>
      <c r="F35" s="23" t="s">
        <v>125</v>
      </c>
      <c r="G35" s="24">
        <f t="shared" si="17"/>
        <v>62622036.240000002</v>
      </c>
      <c r="H35" s="24">
        <f t="shared" si="18"/>
        <v>0</v>
      </c>
      <c r="I35" s="25">
        <f t="shared" si="19"/>
        <v>0</v>
      </c>
      <c r="J35" s="24">
        <f t="shared" si="19"/>
        <v>0</v>
      </c>
      <c r="K35" s="25">
        <f t="shared" si="19"/>
        <v>0</v>
      </c>
      <c r="L35" s="24">
        <f t="shared" si="19"/>
        <v>0</v>
      </c>
      <c r="M35" s="25">
        <f t="shared" si="19"/>
        <v>0</v>
      </c>
      <c r="N35" s="24">
        <f t="shared" si="19"/>
        <v>0</v>
      </c>
      <c r="O35" s="25">
        <f t="shared" si="19"/>
        <v>0</v>
      </c>
      <c r="P35" s="24">
        <f t="shared" si="19"/>
        <v>0</v>
      </c>
      <c r="Q35" s="25">
        <f t="shared" si="19"/>
        <v>0</v>
      </c>
      <c r="R35" s="24">
        <f t="shared" si="19"/>
        <v>0</v>
      </c>
      <c r="S35" s="25">
        <f t="shared" si="19"/>
        <v>0</v>
      </c>
      <c r="T35" s="24">
        <f t="shared" si="19"/>
        <v>0</v>
      </c>
      <c r="U35" s="25">
        <f t="shared" si="19"/>
        <v>0</v>
      </c>
      <c r="V35" s="24">
        <f t="shared" si="19"/>
        <v>0</v>
      </c>
      <c r="W35" s="25">
        <f t="shared" si="19"/>
        <v>32504</v>
      </c>
      <c r="X35" s="24">
        <f t="shared" si="19"/>
        <v>62622036.240000002</v>
      </c>
      <c r="Y35" s="24">
        <f t="shared" si="20"/>
        <v>15679772.279999999</v>
      </c>
      <c r="Z35" s="24">
        <f t="shared" si="21"/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6">
        <v>0</v>
      </c>
      <c r="AK35" s="25">
        <v>0</v>
      </c>
      <c r="AL35" s="24">
        <v>0</v>
      </c>
      <c r="AM35" s="25">
        <v>0</v>
      </c>
      <c r="AN35" s="26">
        <v>0</v>
      </c>
      <c r="AO35" s="25">
        <v>8126</v>
      </c>
      <c r="AP35" s="24">
        <v>15679772.279999999</v>
      </c>
      <c r="AQ35" s="24">
        <f t="shared" si="22"/>
        <v>15679772.279999999</v>
      </c>
      <c r="AR35" s="24">
        <f t="shared" si="23"/>
        <v>0</v>
      </c>
      <c r="AS35" s="25">
        <v>0</v>
      </c>
      <c r="AT35" s="24">
        <v>0</v>
      </c>
      <c r="AU35" s="25">
        <v>0</v>
      </c>
      <c r="AV35" s="24">
        <v>0</v>
      </c>
      <c r="AW35" s="25">
        <v>0</v>
      </c>
      <c r="AX35" s="24">
        <v>0</v>
      </c>
      <c r="AY35" s="25">
        <v>0</v>
      </c>
      <c r="AZ35" s="24">
        <v>0</v>
      </c>
      <c r="BA35" s="25">
        <v>0</v>
      </c>
      <c r="BB35" s="26">
        <v>0</v>
      </c>
      <c r="BC35" s="25">
        <v>0</v>
      </c>
      <c r="BD35" s="24">
        <v>0</v>
      </c>
      <c r="BE35" s="25">
        <v>0</v>
      </c>
      <c r="BF35" s="26">
        <v>0</v>
      </c>
      <c r="BG35" s="25">
        <v>8126</v>
      </c>
      <c r="BH35" s="24">
        <v>15679772.279999999</v>
      </c>
      <c r="BI35" s="24">
        <f t="shared" si="24"/>
        <v>15679772.279999999</v>
      </c>
      <c r="BJ35" s="24">
        <f t="shared" si="25"/>
        <v>0</v>
      </c>
      <c r="BK35" s="25">
        <v>0</v>
      </c>
      <c r="BL35" s="24">
        <v>0</v>
      </c>
      <c r="BM35" s="25">
        <v>0</v>
      </c>
      <c r="BN35" s="24">
        <v>0</v>
      </c>
      <c r="BO35" s="25">
        <v>0</v>
      </c>
      <c r="BP35" s="24">
        <v>0</v>
      </c>
      <c r="BQ35" s="25">
        <v>0</v>
      </c>
      <c r="BR35" s="24">
        <v>0</v>
      </c>
      <c r="BS35" s="25">
        <v>0</v>
      </c>
      <c r="BT35" s="26">
        <v>0</v>
      </c>
      <c r="BU35" s="25">
        <v>0</v>
      </c>
      <c r="BV35" s="24">
        <v>0</v>
      </c>
      <c r="BW35" s="25">
        <v>0</v>
      </c>
      <c r="BX35" s="26">
        <v>0</v>
      </c>
      <c r="BY35" s="25">
        <v>8126</v>
      </c>
      <c r="BZ35" s="24">
        <v>15679772.279999999</v>
      </c>
      <c r="CA35" s="24">
        <f t="shared" si="26"/>
        <v>15582719.4</v>
      </c>
      <c r="CB35" s="24">
        <f t="shared" si="27"/>
        <v>0</v>
      </c>
      <c r="CC35" s="25">
        <v>0</v>
      </c>
      <c r="CD35" s="24">
        <v>0</v>
      </c>
      <c r="CE35" s="25">
        <v>0</v>
      </c>
      <c r="CF35" s="24">
        <v>0</v>
      </c>
      <c r="CG35" s="25">
        <v>0</v>
      </c>
      <c r="CH35" s="24">
        <v>0</v>
      </c>
      <c r="CI35" s="25">
        <v>0</v>
      </c>
      <c r="CJ35" s="24">
        <v>0</v>
      </c>
      <c r="CK35" s="25">
        <v>0</v>
      </c>
      <c r="CL35" s="26">
        <v>0</v>
      </c>
      <c r="CM35" s="25">
        <v>0</v>
      </c>
      <c r="CN35" s="24">
        <v>0</v>
      </c>
      <c r="CO35" s="25">
        <v>0</v>
      </c>
      <c r="CP35" s="26">
        <v>0</v>
      </c>
      <c r="CQ35" s="25">
        <v>8126</v>
      </c>
      <c r="CR35" s="24">
        <v>15582719.4</v>
      </c>
    </row>
    <row r="36" spans="1:96" ht="15" customHeight="1" x14ac:dyDescent="0.25">
      <c r="A36" s="6" t="s">
        <v>202</v>
      </c>
      <c r="B36" s="8" t="s">
        <v>14</v>
      </c>
      <c r="C36" s="21">
        <v>330337</v>
      </c>
      <c r="D36" s="22" t="s">
        <v>124</v>
      </c>
      <c r="E36" s="22" t="s">
        <v>129</v>
      </c>
      <c r="F36" s="23" t="s">
        <v>125</v>
      </c>
      <c r="G36" s="24">
        <f t="shared" si="17"/>
        <v>1506072.23</v>
      </c>
      <c r="H36" s="24">
        <f t="shared" si="18"/>
        <v>1506072.23</v>
      </c>
      <c r="I36" s="25">
        <f t="shared" si="19"/>
        <v>1393</v>
      </c>
      <c r="J36" s="24">
        <f t="shared" si="19"/>
        <v>325242.81</v>
      </c>
      <c r="K36" s="25">
        <f t="shared" si="19"/>
        <v>10</v>
      </c>
      <c r="L36" s="24">
        <f t="shared" si="19"/>
        <v>6397.52</v>
      </c>
      <c r="M36" s="25">
        <f t="shared" si="19"/>
        <v>1189</v>
      </c>
      <c r="N36" s="24">
        <f t="shared" si="19"/>
        <v>1174431.8999999999</v>
      </c>
      <c r="O36" s="25">
        <f t="shared" si="19"/>
        <v>0</v>
      </c>
      <c r="P36" s="24">
        <f t="shared" si="19"/>
        <v>0</v>
      </c>
      <c r="Q36" s="25">
        <f t="shared" si="19"/>
        <v>0</v>
      </c>
      <c r="R36" s="24">
        <f t="shared" si="19"/>
        <v>0</v>
      </c>
      <c r="S36" s="25">
        <f t="shared" si="19"/>
        <v>0</v>
      </c>
      <c r="T36" s="24">
        <f t="shared" si="19"/>
        <v>0</v>
      </c>
      <c r="U36" s="25">
        <f t="shared" si="19"/>
        <v>0</v>
      </c>
      <c r="V36" s="24">
        <f t="shared" si="19"/>
        <v>0</v>
      </c>
      <c r="W36" s="25">
        <f t="shared" si="19"/>
        <v>0</v>
      </c>
      <c r="X36" s="24">
        <f t="shared" si="19"/>
        <v>0</v>
      </c>
      <c r="Y36" s="24">
        <f t="shared" si="20"/>
        <v>451821.67</v>
      </c>
      <c r="Z36" s="24">
        <f t="shared" si="21"/>
        <v>451821.67</v>
      </c>
      <c r="AA36" s="25">
        <v>348</v>
      </c>
      <c r="AB36" s="24">
        <v>97572.84</v>
      </c>
      <c r="AC36" s="25">
        <v>3</v>
      </c>
      <c r="AD36" s="24">
        <v>1919.26</v>
      </c>
      <c r="AE36" s="25">
        <v>357</v>
      </c>
      <c r="AF36" s="24">
        <v>352329.57</v>
      </c>
      <c r="AG36" s="25">
        <v>0</v>
      </c>
      <c r="AH36" s="24">
        <v>0</v>
      </c>
      <c r="AI36" s="25">
        <v>0</v>
      </c>
      <c r="AJ36" s="26">
        <v>0</v>
      </c>
      <c r="AK36" s="25">
        <v>0</v>
      </c>
      <c r="AL36" s="24">
        <v>0</v>
      </c>
      <c r="AM36" s="25">
        <v>0</v>
      </c>
      <c r="AN36" s="26">
        <v>0</v>
      </c>
      <c r="AO36" s="25">
        <v>0</v>
      </c>
      <c r="AP36" s="24">
        <v>0</v>
      </c>
      <c r="AQ36" s="24">
        <f t="shared" si="22"/>
        <v>301214.44</v>
      </c>
      <c r="AR36" s="24">
        <f t="shared" si="23"/>
        <v>301214.44</v>
      </c>
      <c r="AS36" s="25">
        <v>279</v>
      </c>
      <c r="AT36" s="24">
        <v>65048.56</v>
      </c>
      <c r="AU36" s="25">
        <v>3</v>
      </c>
      <c r="AV36" s="24">
        <v>1279.5</v>
      </c>
      <c r="AW36" s="25">
        <v>238</v>
      </c>
      <c r="AX36" s="24">
        <v>234886.38</v>
      </c>
      <c r="AY36" s="25">
        <v>0</v>
      </c>
      <c r="AZ36" s="24">
        <v>0</v>
      </c>
      <c r="BA36" s="25">
        <v>0</v>
      </c>
      <c r="BB36" s="26">
        <v>0</v>
      </c>
      <c r="BC36" s="25">
        <v>0</v>
      </c>
      <c r="BD36" s="24">
        <v>0</v>
      </c>
      <c r="BE36" s="25">
        <v>0</v>
      </c>
      <c r="BF36" s="26">
        <v>0</v>
      </c>
      <c r="BG36" s="25">
        <v>0</v>
      </c>
      <c r="BH36" s="24">
        <v>0</v>
      </c>
      <c r="BI36" s="24">
        <f t="shared" si="24"/>
        <v>301214.44</v>
      </c>
      <c r="BJ36" s="24">
        <f t="shared" si="25"/>
        <v>301214.44</v>
      </c>
      <c r="BK36" s="25">
        <v>279</v>
      </c>
      <c r="BL36" s="24">
        <v>65048.56</v>
      </c>
      <c r="BM36" s="25">
        <v>3</v>
      </c>
      <c r="BN36" s="24">
        <v>1279.5</v>
      </c>
      <c r="BO36" s="25">
        <v>238</v>
      </c>
      <c r="BP36" s="24">
        <v>234886.38</v>
      </c>
      <c r="BQ36" s="25">
        <v>0</v>
      </c>
      <c r="BR36" s="24">
        <v>0</v>
      </c>
      <c r="BS36" s="25">
        <v>0</v>
      </c>
      <c r="BT36" s="26">
        <v>0</v>
      </c>
      <c r="BU36" s="25">
        <v>0</v>
      </c>
      <c r="BV36" s="24">
        <v>0</v>
      </c>
      <c r="BW36" s="25">
        <v>0</v>
      </c>
      <c r="BX36" s="26">
        <v>0</v>
      </c>
      <c r="BY36" s="25">
        <v>0</v>
      </c>
      <c r="BZ36" s="24">
        <v>0</v>
      </c>
      <c r="CA36" s="24">
        <f t="shared" si="26"/>
        <v>451821.68</v>
      </c>
      <c r="CB36" s="24">
        <f t="shared" si="27"/>
        <v>451821.68</v>
      </c>
      <c r="CC36" s="25">
        <v>487</v>
      </c>
      <c r="CD36" s="24">
        <v>97572.85</v>
      </c>
      <c r="CE36" s="25">
        <v>1</v>
      </c>
      <c r="CF36" s="24">
        <v>1919.26</v>
      </c>
      <c r="CG36" s="25">
        <v>356</v>
      </c>
      <c r="CH36" s="24">
        <v>352329.57</v>
      </c>
      <c r="CI36" s="25">
        <v>0</v>
      </c>
      <c r="CJ36" s="24">
        <v>0</v>
      </c>
      <c r="CK36" s="25">
        <v>0</v>
      </c>
      <c r="CL36" s="26">
        <v>0</v>
      </c>
      <c r="CM36" s="25">
        <v>0</v>
      </c>
      <c r="CN36" s="24">
        <v>0</v>
      </c>
      <c r="CO36" s="25">
        <v>0</v>
      </c>
      <c r="CP36" s="26">
        <v>0</v>
      </c>
      <c r="CQ36" s="25">
        <v>0</v>
      </c>
      <c r="CR36" s="24">
        <v>0</v>
      </c>
    </row>
    <row r="37" spans="1:96" ht="15" customHeight="1" x14ac:dyDescent="0.25">
      <c r="A37" s="6" t="s">
        <v>203</v>
      </c>
      <c r="B37" s="8" t="s">
        <v>15</v>
      </c>
      <c r="C37" s="21">
        <v>330398</v>
      </c>
      <c r="D37" s="22" t="s">
        <v>124</v>
      </c>
      <c r="E37" s="22" t="s">
        <v>129</v>
      </c>
      <c r="F37" s="23" t="s">
        <v>125</v>
      </c>
      <c r="G37" s="24">
        <f t="shared" si="17"/>
        <v>8864280.1400000006</v>
      </c>
      <c r="H37" s="24">
        <f t="shared" si="18"/>
        <v>379405.62</v>
      </c>
      <c r="I37" s="25">
        <f t="shared" si="19"/>
        <v>0</v>
      </c>
      <c r="J37" s="24">
        <f t="shared" si="19"/>
        <v>0</v>
      </c>
      <c r="K37" s="25">
        <f t="shared" si="19"/>
        <v>594</v>
      </c>
      <c r="L37" s="24">
        <f t="shared" si="19"/>
        <v>379405.62</v>
      </c>
      <c r="M37" s="25">
        <f t="shared" si="19"/>
        <v>0</v>
      </c>
      <c r="N37" s="24">
        <f t="shared" si="19"/>
        <v>0</v>
      </c>
      <c r="O37" s="25">
        <f t="shared" si="19"/>
        <v>128</v>
      </c>
      <c r="P37" s="24">
        <f t="shared" si="19"/>
        <v>5177746.21</v>
      </c>
      <c r="Q37" s="25">
        <f t="shared" si="19"/>
        <v>52</v>
      </c>
      <c r="R37" s="24">
        <f t="shared" si="19"/>
        <v>3307128.31</v>
      </c>
      <c r="S37" s="25">
        <f t="shared" si="19"/>
        <v>0</v>
      </c>
      <c r="T37" s="24">
        <f t="shared" si="19"/>
        <v>0</v>
      </c>
      <c r="U37" s="25">
        <f t="shared" si="19"/>
        <v>48</v>
      </c>
      <c r="V37" s="24">
        <f t="shared" si="19"/>
        <v>3061880.25</v>
      </c>
      <c r="W37" s="25">
        <f t="shared" si="19"/>
        <v>0</v>
      </c>
      <c r="X37" s="24">
        <f t="shared" si="19"/>
        <v>0</v>
      </c>
      <c r="Y37" s="24">
        <f t="shared" si="20"/>
        <v>2659284.04</v>
      </c>
      <c r="Z37" s="24">
        <f t="shared" si="21"/>
        <v>113821.69</v>
      </c>
      <c r="AA37" s="25">
        <v>0</v>
      </c>
      <c r="AB37" s="24">
        <v>0</v>
      </c>
      <c r="AC37" s="25">
        <v>149</v>
      </c>
      <c r="AD37" s="24">
        <v>113821.69</v>
      </c>
      <c r="AE37" s="25">
        <v>0</v>
      </c>
      <c r="AF37" s="24">
        <v>0</v>
      </c>
      <c r="AG37" s="25">
        <v>38</v>
      </c>
      <c r="AH37" s="24">
        <v>1553323.86</v>
      </c>
      <c r="AI37" s="25">
        <v>16</v>
      </c>
      <c r="AJ37" s="26">
        <v>992138.49</v>
      </c>
      <c r="AK37" s="25">
        <v>0</v>
      </c>
      <c r="AL37" s="24">
        <v>0</v>
      </c>
      <c r="AM37" s="25">
        <v>14</v>
      </c>
      <c r="AN37" s="26">
        <v>918564.08</v>
      </c>
      <c r="AO37" s="25">
        <v>0</v>
      </c>
      <c r="AP37" s="24">
        <v>0</v>
      </c>
      <c r="AQ37" s="24">
        <f t="shared" si="22"/>
        <v>1772856.02</v>
      </c>
      <c r="AR37" s="24">
        <f t="shared" si="23"/>
        <v>75881.119999999995</v>
      </c>
      <c r="AS37" s="25">
        <v>0</v>
      </c>
      <c r="AT37" s="24">
        <v>0</v>
      </c>
      <c r="AU37" s="25">
        <v>149</v>
      </c>
      <c r="AV37" s="24">
        <v>75881.119999999995</v>
      </c>
      <c r="AW37" s="25">
        <v>0</v>
      </c>
      <c r="AX37" s="24">
        <v>0</v>
      </c>
      <c r="AY37" s="25">
        <v>26</v>
      </c>
      <c r="AZ37" s="24">
        <v>1035549.24</v>
      </c>
      <c r="BA37" s="25">
        <v>10</v>
      </c>
      <c r="BB37" s="26">
        <v>661425.66</v>
      </c>
      <c r="BC37" s="25">
        <v>0</v>
      </c>
      <c r="BD37" s="24">
        <v>0</v>
      </c>
      <c r="BE37" s="25">
        <v>10</v>
      </c>
      <c r="BF37" s="26">
        <v>612376.05000000005</v>
      </c>
      <c r="BG37" s="25">
        <v>0</v>
      </c>
      <c r="BH37" s="24">
        <v>0</v>
      </c>
      <c r="BI37" s="24">
        <f t="shared" si="24"/>
        <v>1772856.02</v>
      </c>
      <c r="BJ37" s="24">
        <f t="shared" si="25"/>
        <v>75881.119999999995</v>
      </c>
      <c r="BK37" s="25">
        <v>0</v>
      </c>
      <c r="BL37" s="24">
        <v>0</v>
      </c>
      <c r="BM37" s="25">
        <v>149</v>
      </c>
      <c r="BN37" s="24">
        <v>75881.119999999995</v>
      </c>
      <c r="BO37" s="25">
        <v>0</v>
      </c>
      <c r="BP37" s="24">
        <v>0</v>
      </c>
      <c r="BQ37" s="25">
        <v>26</v>
      </c>
      <c r="BR37" s="24">
        <v>1035549.24</v>
      </c>
      <c r="BS37" s="25">
        <v>10</v>
      </c>
      <c r="BT37" s="26">
        <v>661425.66</v>
      </c>
      <c r="BU37" s="25">
        <v>0</v>
      </c>
      <c r="BV37" s="24">
        <v>0</v>
      </c>
      <c r="BW37" s="25">
        <v>10</v>
      </c>
      <c r="BX37" s="26">
        <v>612376.05000000005</v>
      </c>
      <c r="BY37" s="25">
        <v>0</v>
      </c>
      <c r="BZ37" s="24">
        <v>0</v>
      </c>
      <c r="CA37" s="24">
        <f t="shared" si="26"/>
        <v>2659284.06</v>
      </c>
      <c r="CB37" s="24">
        <f t="shared" si="27"/>
        <v>113821.69</v>
      </c>
      <c r="CC37" s="25">
        <v>0</v>
      </c>
      <c r="CD37" s="24">
        <v>0</v>
      </c>
      <c r="CE37" s="25">
        <v>147</v>
      </c>
      <c r="CF37" s="24">
        <v>113821.69</v>
      </c>
      <c r="CG37" s="25">
        <v>0</v>
      </c>
      <c r="CH37" s="24">
        <v>0</v>
      </c>
      <c r="CI37" s="25">
        <v>38</v>
      </c>
      <c r="CJ37" s="24">
        <v>1553323.87</v>
      </c>
      <c r="CK37" s="25">
        <v>16</v>
      </c>
      <c r="CL37" s="26">
        <v>992138.5</v>
      </c>
      <c r="CM37" s="25">
        <v>0</v>
      </c>
      <c r="CN37" s="24">
        <v>0</v>
      </c>
      <c r="CO37" s="25">
        <v>14</v>
      </c>
      <c r="CP37" s="26">
        <v>918564.07</v>
      </c>
      <c r="CQ37" s="25">
        <v>0</v>
      </c>
      <c r="CR37" s="24">
        <v>0</v>
      </c>
    </row>
    <row r="38" spans="1:96" ht="15" customHeight="1" x14ac:dyDescent="0.25">
      <c r="A38" s="6" t="s">
        <v>204</v>
      </c>
      <c r="B38" s="8" t="s">
        <v>110</v>
      </c>
      <c r="C38" s="21">
        <v>330364</v>
      </c>
      <c r="D38" s="22" t="s">
        <v>124</v>
      </c>
      <c r="E38" s="22" t="s">
        <v>129</v>
      </c>
      <c r="F38" s="23" t="s">
        <v>125</v>
      </c>
      <c r="G38" s="24">
        <f t="shared" si="17"/>
        <v>6397918.1699999999</v>
      </c>
      <c r="H38" s="24">
        <f t="shared" si="18"/>
        <v>0</v>
      </c>
      <c r="I38" s="25">
        <f t="shared" si="19"/>
        <v>0</v>
      </c>
      <c r="J38" s="24">
        <f t="shared" si="19"/>
        <v>0</v>
      </c>
      <c r="K38" s="25">
        <f t="shared" si="19"/>
        <v>0</v>
      </c>
      <c r="L38" s="24">
        <f t="shared" si="19"/>
        <v>0</v>
      </c>
      <c r="M38" s="25">
        <f t="shared" si="19"/>
        <v>0</v>
      </c>
      <c r="N38" s="24">
        <f t="shared" si="19"/>
        <v>0</v>
      </c>
      <c r="O38" s="25">
        <f t="shared" si="19"/>
        <v>79</v>
      </c>
      <c r="P38" s="24">
        <f t="shared" si="19"/>
        <v>6397918.1699999999</v>
      </c>
      <c r="Q38" s="25">
        <f t="shared" si="19"/>
        <v>0</v>
      </c>
      <c r="R38" s="24">
        <f t="shared" si="19"/>
        <v>0</v>
      </c>
      <c r="S38" s="25">
        <f t="shared" si="19"/>
        <v>0</v>
      </c>
      <c r="T38" s="24">
        <f t="shared" si="19"/>
        <v>0</v>
      </c>
      <c r="U38" s="25">
        <f t="shared" si="19"/>
        <v>0</v>
      </c>
      <c r="V38" s="24">
        <f t="shared" si="19"/>
        <v>0</v>
      </c>
      <c r="W38" s="25">
        <f t="shared" si="19"/>
        <v>0</v>
      </c>
      <c r="X38" s="24">
        <f t="shared" si="19"/>
        <v>0</v>
      </c>
      <c r="Y38" s="24">
        <f t="shared" si="20"/>
        <v>1919375.45</v>
      </c>
      <c r="Z38" s="24">
        <f t="shared" si="21"/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24</v>
      </c>
      <c r="AH38" s="24">
        <v>1919375.45</v>
      </c>
      <c r="AI38" s="25">
        <v>0</v>
      </c>
      <c r="AJ38" s="26">
        <v>0</v>
      </c>
      <c r="AK38" s="25">
        <v>0</v>
      </c>
      <c r="AL38" s="24">
        <v>0</v>
      </c>
      <c r="AM38" s="25">
        <v>0</v>
      </c>
      <c r="AN38" s="26">
        <v>0</v>
      </c>
      <c r="AO38" s="25">
        <v>0</v>
      </c>
      <c r="AP38" s="24">
        <v>0</v>
      </c>
      <c r="AQ38" s="24">
        <f t="shared" si="22"/>
        <v>1279583.6299999999</v>
      </c>
      <c r="AR38" s="24">
        <f t="shared" si="23"/>
        <v>0</v>
      </c>
      <c r="AS38" s="25">
        <v>0</v>
      </c>
      <c r="AT38" s="24">
        <v>0</v>
      </c>
      <c r="AU38" s="25">
        <v>0</v>
      </c>
      <c r="AV38" s="24">
        <v>0</v>
      </c>
      <c r="AW38" s="25">
        <v>0</v>
      </c>
      <c r="AX38" s="24">
        <v>0</v>
      </c>
      <c r="AY38" s="25">
        <v>16</v>
      </c>
      <c r="AZ38" s="24">
        <v>1279583.6299999999</v>
      </c>
      <c r="BA38" s="25">
        <v>0</v>
      </c>
      <c r="BB38" s="26">
        <v>0</v>
      </c>
      <c r="BC38" s="25">
        <v>0</v>
      </c>
      <c r="BD38" s="24">
        <v>0</v>
      </c>
      <c r="BE38" s="25">
        <v>0</v>
      </c>
      <c r="BF38" s="26">
        <v>0</v>
      </c>
      <c r="BG38" s="25">
        <v>0</v>
      </c>
      <c r="BH38" s="24">
        <v>0</v>
      </c>
      <c r="BI38" s="24">
        <f t="shared" si="24"/>
        <v>1279583.6299999999</v>
      </c>
      <c r="BJ38" s="24">
        <f t="shared" si="25"/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24">
        <v>0</v>
      </c>
      <c r="BQ38" s="25">
        <v>16</v>
      </c>
      <c r="BR38" s="24">
        <v>1279583.6299999999</v>
      </c>
      <c r="BS38" s="25">
        <v>0</v>
      </c>
      <c r="BT38" s="26">
        <v>0</v>
      </c>
      <c r="BU38" s="25">
        <v>0</v>
      </c>
      <c r="BV38" s="24">
        <v>0</v>
      </c>
      <c r="BW38" s="25">
        <v>0</v>
      </c>
      <c r="BX38" s="26">
        <v>0</v>
      </c>
      <c r="BY38" s="25">
        <v>0</v>
      </c>
      <c r="BZ38" s="24">
        <v>0</v>
      </c>
      <c r="CA38" s="24">
        <f t="shared" si="26"/>
        <v>1919375.46</v>
      </c>
      <c r="CB38" s="24">
        <f t="shared" si="27"/>
        <v>0</v>
      </c>
      <c r="CC38" s="25">
        <v>0</v>
      </c>
      <c r="CD38" s="24">
        <v>0</v>
      </c>
      <c r="CE38" s="25">
        <v>0</v>
      </c>
      <c r="CF38" s="24">
        <v>0</v>
      </c>
      <c r="CG38" s="25">
        <v>0</v>
      </c>
      <c r="CH38" s="24">
        <v>0</v>
      </c>
      <c r="CI38" s="25">
        <v>23</v>
      </c>
      <c r="CJ38" s="24">
        <v>1919375.46</v>
      </c>
      <c r="CK38" s="25">
        <v>0</v>
      </c>
      <c r="CL38" s="26">
        <v>0</v>
      </c>
      <c r="CM38" s="25">
        <v>0</v>
      </c>
      <c r="CN38" s="24">
        <v>0</v>
      </c>
      <c r="CO38" s="25">
        <v>0</v>
      </c>
      <c r="CP38" s="26">
        <v>0</v>
      </c>
      <c r="CQ38" s="25">
        <v>0</v>
      </c>
      <c r="CR38" s="24">
        <v>0</v>
      </c>
    </row>
    <row r="39" spans="1:96" ht="15" customHeight="1" x14ac:dyDescent="0.25">
      <c r="A39" s="9">
        <v>29</v>
      </c>
      <c r="B39" s="8" t="s">
        <v>16</v>
      </c>
      <c r="C39" s="21">
        <v>330419</v>
      </c>
      <c r="D39" s="22" t="s">
        <v>124</v>
      </c>
      <c r="E39" s="22" t="s">
        <v>129</v>
      </c>
      <c r="F39" s="23" t="s">
        <v>125</v>
      </c>
      <c r="G39" s="24">
        <f t="shared" si="17"/>
        <v>5046288.28</v>
      </c>
      <c r="H39" s="24">
        <f t="shared" si="18"/>
        <v>0</v>
      </c>
      <c r="I39" s="25">
        <f t="shared" si="19"/>
        <v>0</v>
      </c>
      <c r="J39" s="24">
        <f t="shared" si="19"/>
        <v>0</v>
      </c>
      <c r="K39" s="25">
        <f t="shared" si="19"/>
        <v>0</v>
      </c>
      <c r="L39" s="24">
        <f t="shared" si="19"/>
        <v>0</v>
      </c>
      <c r="M39" s="25">
        <f t="shared" si="19"/>
        <v>0</v>
      </c>
      <c r="N39" s="24">
        <f t="shared" si="19"/>
        <v>0</v>
      </c>
      <c r="O39" s="25">
        <f t="shared" si="19"/>
        <v>61</v>
      </c>
      <c r="P39" s="24">
        <f t="shared" si="19"/>
        <v>5046288.28</v>
      </c>
      <c r="Q39" s="25">
        <f t="shared" si="19"/>
        <v>0</v>
      </c>
      <c r="R39" s="24">
        <f t="shared" si="19"/>
        <v>0</v>
      </c>
      <c r="S39" s="25">
        <f t="shared" si="19"/>
        <v>0</v>
      </c>
      <c r="T39" s="24">
        <f t="shared" si="19"/>
        <v>0</v>
      </c>
      <c r="U39" s="25">
        <f t="shared" si="19"/>
        <v>0</v>
      </c>
      <c r="V39" s="24">
        <f t="shared" si="19"/>
        <v>0</v>
      </c>
      <c r="W39" s="25">
        <f t="shared" si="19"/>
        <v>0</v>
      </c>
      <c r="X39" s="24">
        <f t="shared" si="19"/>
        <v>0</v>
      </c>
      <c r="Y39" s="24">
        <f t="shared" si="20"/>
        <v>1513886.48</v>
      </c>
      <c r="Z39" s="24">
        <f t="shared" si="21"/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18</v>
      </c>
      <c r="AH39" s="24">
        <v>1513886.48</v>
      </c>
      <c r="AI39" s="25">
        <v>0</v>
      </c>
      <c r="AJ39" s="26">
        <v>0</v>
      </c>
      <c r="AK39" s="25">
        <v>0</v>
      </c>
      <c r="AL39" s="24">
        <v>0</v>
      </c>
      <c r="AM39" s="25">
        <v>0</v>
      </c>
      <c r="AN39" s="26">
        <v>0</v>
      </c>
      <c r="AO39" s="25">
        <v>0</v>
      </c>
      <c r="AP39" s="24">
        <v>0</v>
      </c>
      <c r="AQ39" s="24">
        <f t="shared" si="22"/>
        <v>1009257.66</v>
      </c>
      <c r="AR39" s="24">
        <f t="shared" si="23"/>
        <v>0</v>
      </c>
      <c r="AS39" s="25">
        <v>0</v>
      </c>
      <c r="AT39" s="24">
        <v>0</v>
      </c>
      <c r="AU39" s="25">
        <v>0</v>
      </c>
      <c r="AV39" s="24">
        <v>0</v>
      </c>
      <c r="AW39" s="25">
        <v>0</v>
      </c>
      <c r="AX39" s="24">
        <v>0</v>
      </c>
      <c r="AY39" s="25">
        <v>12</v>
      </c>
      <c r="AZ39" s="24">
        <v>1009257.66</v>
      </c>
      <c r="BA39" s="25">
        <v>0</v>
      </c>
      <c r="BB39" s="26">
        <v>0</v>
      </c>
      <c r="BC39" s="25">
        <v>0</v>
      </c>
      <c r="BD39" s="24">
        <v>0</v>
      </c>
      <c r="BE39" s="25">
        <v>0</v>
      </c>
      <c r="BF39" s="26">
        <v>0</v>
      </c>
      <c r="BG39" s="25">
        <v>0</v>
      </c>
      <c r="BH39" s="24">
        <v>0</v>
      </c>
      <c r="BI39" s="24">
        <f t="shared" si="24"/>
        <v>1009257.66</v>
      </c>
      <c r="BJ39" s="24">
        <f t="shared" si="25"/>
        <v>0</v>
      </c>
      <c r="BK39" s="25">
        <v>0</v>
      </c>
      <c r="BL39" s="24">
        <v>0</v>
      </c>
      <c r="BM39" s="25">
        <v>0</v>
      </c>
      <c r="BN39" s="24">
        <v>0</v>
      </c>
      <c r="BO39" s="25">
        <v>0</v>
      </c>
      <c r="BP39" s="24">
        <v>0</v>
      </c>
      <c r="BQ39" s="25">
        <v>12</v>
      </c>
      <c r="BR39" s="24">
        <v>1009257.66</v>
      </c>
      <c r="BS39" s="25">
        <v>0</v>
      </c>
      <c r="BT39" s="26">
        <v>0</v>
      </c>
      <c r="BU39" s="25">
        <v>0</v>
      </c>
      <c r="BV39" s="24">
        <v>0</v>
      </c>
      <c r="BW39" s="25">
        <v>0</v>
      </c>
      <c r="BX39" s="26">
        <v>0</v>
      </c>
      <c r="BY39" s="25">
        <v>0</v>
      </c>
      <c r="BZ39" s="24">
        <v>0</v>
      </c>
      <c r="CA39" s="24">
        <f t="shared" si="26"/>
        <v>1513886.48</v>
      </c>
      <c r="CB39" s="24">
        <f t="shared" si="27"/>
        <v>0</v>
      </c>
      <c r="CC39" s="25">
        <v>0</v>
      </c>
      <c r="CD39" s="24">
        <v>0</v>
      </c>
      <c r="CE39" s="25">
        <v>0</v>
      </c>
      <c r="CF39" s="24">
        <v>0</v>
      </c>
      <c r="CG39" s="25">
        <v>0</v>
      </c>
      <c r="CH39" s="24">
        <v>0</v>
      </c>
      <c r="CI39" s="25">
        <v>19</v>
      </c>
      <c r="CJ39" s="24">
        <v>1513886.48</v>
      </c>
      <c r="CK39" s="25">
        <v>0</v>
      </c>
      <c r="CL39" s="26">
        <v>0</v>
      </c>
      <c r="CM39" s="25">
        <v>0</v>
      </c>
      <c r="CN39" s="24">
        <v>0</v>
      </c>
      <c r="CO39" s="25">
        <v>0</v>
      </c>
      <c r="CP39" s="26">
        <v>0</v>
      </c>
      <c r="CQ39" s="25">
        <v>0</v>
      </c>
      <c r="CR39" s="24">
        <v>0</v>
      </c>
    </row>
    <row r="40" spans="1:96" ht="15" customHeight="1" x14ac:dyDescent="0.25">
      <c r="A40" s="9">
        <v>30</v>
      </c>
      <c r="B40" s="8" t="s">
        <v>111</v>
      </c>
      <c r="C40" s="21">
        <v>330369</v>
      </c>
      <c r="D40" s="22" t="s">
        <v>124</v>
      </c>
      <c r="E40" s="22" t="s">
        <v>129</v>
      </c>
      <c r="F40" s="23" t="s">
        <v>125</v>
      </c>
      <c r="G40" s="24">
        <f t="shared" si="17"/>
        <v>4148142.11</v>
      </c>
      <c r="H40" s="24">
        <f t="shared" si="18"/>
        <v>4148142.11</v>
      </c>
      <c r="I40" s="25">
        <f t="shared" si="19"/>
        <v>0</v>
      </c>
      <c r="J40" s="24">
        <f t="shared" si="19"/>
        <v>0</v>
      </c>
      <c r="K40" s="25">
        <f t="shared" si="19"/>
        <v>0</v>
      </c>
      <c r="L40" s="24">
        <f t="shared" si="19"/>
        <v>0</v>
      </c>
      <c r="M40" s="25">
        <f t="shared" si="19"/>
        <v>0</v>
      </c>
      <c r="N40" s="24">
        <f t="shared" si="19"/>
        <v>4148142.11</v>
      </c>
      <c r="O40" s="25">
        <f t="shared" si="19"/>
        <v>0</v>
      </c>
      <c r="P40" s="24">
        <f t="shared" si="19"/>
        <v>0</v>
      </c>
      <c r="Q40" s="25">
        <f t="shared" si="19"/>
        <v>0</v>
      </c>
      <c r="R40" s="24">
        <f t="shared" si="19"/>
        <v>0</v>
      </c>
      <c r="S40" s="25">
        <f t="shared" si="19"/>
        <v>0</v>
      </c>
      <c r="T40" s="24">
        <f t="shared" si="19"/>
        <v>0</v>
      </c>
      <c r="U40" s="25">
        <f t="shared" si="19"/>
        <v>0</v>
      </c>
      <c r="V40" s="24">
        <f t="shared" si="19"/>
        <v>0</v>
      </c>
      <c r="W40" s="25">
        <f t="shared" si="19"/>
        <v>0</v>
      </c>
      <c r="X40" s="24">
        <f t="shared" si="19"/>
        <v>0</v>
      </c>
      <c r="Y40" s="24">
        <f t="shared" si="20"/>
        <v>1244442.6299999999</v>
      </c>
      <c r="Z40" s="24">
        <f t="shared" si="21"/>
        <v>1244442.6299999999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1244442.6299999999</v>
      </c>
      <c r="AG40" s="25">
        <v>0</v>
      </c>
      <c r="AH40" s="24">
        <v>0</v>
      </c>
      <c r="AI40" s="25">
        <v>0</v>
      </c>
      <c r="AJ40" s="26">
        <v>0</v>
      </c>
      <c r="AK40" s="25">
        <v>0</v>
      </c>
      <c r="AL40" s="24">
        <v>0</v>
      </c>
      <c r="AM40" s="25">
        <v>0</v>
      </c>
      <c r="AN40" s="26">
        <v>0</v>
      </c>
      <c r="AO40" s="25">
        <v>0</v>
      </c>
      <c r="AP40" s="24">
        <v>0</v>
      </c>
      <c r="AQ40" s="24">
        <f t="shared" si="22"/>
        <v>829628.42</v>
      </c>
      <c r="AR40" s="24">
        <f t="shared" si="23"/>
        <v>829628.42</v>
      </c>
      <c r="AS40" s="25">
        <v>0</v>
      </c>
      <c r="AT40" s="24">
        <v>0</v>
      </c>
      <c r="AU40" s="25">
        <v>0</v>
      </c>
      <c r="AV40" s="24">
        <v>0</v>
      </c>
      <c r="AW40" s="25">
        <v>0</v>
      </c>
      <c r="AX40" s="24">
        <v>829628.42</v>
      </c>
      <c r="AY40" s="25">
        <v>0</v>
      </c>
      <c r="AZ40" s="24">
        <v>0</v>
      </c>
      <c r="BA40" s="25">
        <v>0</v>
      </c>
      <c r="BB40" s="26">
        <v>0</v>
      </c>
      <c r="BC40" s="25">
        <v>0</v>
      </c>
      <c r="BD40" s="24">
        <v>0</v>
      </c>
      <c r="BE40" s="25">
        <v>0</v>
      </c>
      <c r="BF40" s="26">
        <v>0</v>
      </c>
      <c r="BG40" s="25">
        <v>0</v>
      </c>
      <c r="BH40" s="24">
        <v>0</v>
      </c>
      <c r="BI40" s="24">
        <f t="shared" si="24"/>
        <v>829628.42</v>
      </c>
      <c r="BJ40" s="24">
        <f t="shared" si="25"/>
        <v>829628.42</v>
      </c>
      <c r="BK40" s="25">
        <v>0</v>
      </c>
      <c r="BL40" s="24">
        <v>0</v>
      </c>
      <c r="BM40" s="25">
        <v>0</v>
      </c>
      <c r="BN40" s="24">
        <v>0</v>
      </c>
      <c r="BO40" s="25">
        <v>0</v>
      </c>
      <c r="BP40" s="24">
        <v>829628.42</v>
      </c>
      <c r="BQ40" s="25">
        <v>0</v>
      </c>
      <c r="BR40" s="24">
        <v>0</v>
      </c>
      <c r="BS40" s="25">
        <v>0</v>
      </c>
      <c r="BT40" s="26">
        <v>0</v>
      </c>
      <c r="BU40" s="25">
        <v>0</v>
      </c>
      <c r="BV40" s="24">
        <v>0</v>
      </c>
      <c r="BW40" s="25">
        <v>0</v>
      </c>
      <c r="BX40" s="26">
        <v>0</v>
      </c>
      <c r="BY40" s="25">
        <v>0</v>
      </c>
      <c r="BZ40" s="24">
        <v>0</v>
      </c>
      <c r="CA40" s="24">
        <f t="shared" si="26"/>
        <v>1244442.6399999999</v>
      </c>
      <c r="CB40" s="24">
        <f t="shared" si="27"/>
        <v>1244442.6399999999</v>
      </c>
      <c r="CC40" s="25">
        <v>0</v>
      </c>
      <c r="CD40" s="24">
        <v>0</v>
      </c>
      <c r="CE40" s="25">
        <v>0</v>
      </c>
      <c r="CF40" s="24">
        <v>0</v>
      </c>
      <c r="CG40" s="25">
        <v>0</v>
      </c>
      <c r="CH40" s="24">
        <v>1244442.6399999999</v>
      </c>
      <c r="CI40" s="25">
        <v>0</v>
      </c>
      <c r="CJ40" s="24">
        <v>0</v>
      </c>
      <c r="CK40" s="25">
        <v>0</v>
      </c>
      <c r="CL40" s="26">
        <v>0</v>
      </c>
      <c r="CM40" s="25">
        <v>0</v>
      </c>
      <c r="CN40" s="24">
        <v>0</v>
      </c>
      <c r="CO40" s="25">
        <v>0</v>
      </c>
      <c r="CP40" s="26">
        <v>0</v>
      </c>
      <c r="CQ40" s="25">
        <v>0</v>
      </c>
      <c r="CR40" s="24">
        <v>0</v>
      </c>
    </row>
    <row r="41" spans="1:96" ht="15" customHeight="1" x14ac:dyDescent="0.25">
      <c r="A41" s="10" t="s">
        <v>205</v>
      </c>
      <c r="B41" s="8" t="s">
        <v>17</v>
      </c>
      <c r="C41" s="21">
        <v>330384</v>
      </c>
      <c r="D41" s="22" t="s">
        <v>124</v>
      </c>
      <c r="E41" s="22" t="s">
        <v>129</v>
      </c>
      <c r="F41" s="23" t="s">
        <v>125</v>
      </c>
      <c r="G41" s="24">
        <f t="shared" si="17"/>
        <v>2240269.6800000002</v>
      </c>
      <c r="H41" s="24">
        <f t="shared" si="18"/>
        <v>2240269.6800000002</v>
      </c>
      <c r="I41" s="25">
        <f t="shared" ref="I41:X56" si="30">AA41+AS41+BK41+CC41</f>
        <v>0</v>
      </c>
      <c r="J41" s="24">
        <f t="shared" si="30"/>
        <v>0</v>
      </c>
      <c r="K41" s="25">
        <f t="shared" si="30"/>
        <v>0</v>
      </c>
      <c r="L41" s="24">
        <f t="shared" si="30"/>
        <v>0</v>
      </c>
      <c r="M41" s="25">
        <f t="shared" si="30"/>
        <v>0</v>
      </c>
      <c r="N41" s="24">
        <f t="shared" si="30"/>
        <v>2240269.6800000002</v>
      </c>
      <c r="O41" s="25">
        <f t="shared" si="30"/>
        <v>0</v>
      </c>
      <c r="P41" s="24">
        <f t="shared" si="30"/>
        <v>0</v>
      </c>
      <c r="Q41" s="25">
        <f t="shared" si="30"/>
        <v>0</v>
      </c>
      <c r="R41" s="24">
        <f t="shared" si="30"/>
        <v>0</v>
      </c>
      <c r="S41" s="25">
        <f t="shared" si="30"/>
        <v>0</v>
      </c>
      <c r="T41" s="24">
        <f t="shared" si="30"/>
        <v>0</v>
      </c>
      <c r="U41" s="25">
        <f t="shared" si="30"/>
        <v>0</v>
      </c>
      <c r="V41" s="24">
        <f t="shared" si="30"/>
        <v>0</v>
      </c>
      <c r="W41" s="25">
        <f t="shared" si="30"/>
        <v>0</v>
      </c>
      <c r="X41" s="24">
        <f t="shared" si="30"/>
        <v>0</v>
      </c>
      <c r="Y41" s="24">
        <f t="shared" si="20"/>
        <v>1008121.35</v>
      </c>
      <c r="Z41" s="24">
        <f t="shared" si="21"/>
        <v>1008121.35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1008121.35</v>
      </c>
      <c r="AG41" s="25">
        <v>0</v>
      </c>
      <c r="AH41" s="24">
        <v>0</v>
      </c>
      <c r="AI41" s="25">
        <v>0</v>
      </c>
      <c r="AJ41" s="26">
        <v>0</v>
      </c>
      <c r="AK41" s="25">
        <v>0</v>
      </c>
      <c r="AL41" s="24">
        <v>0</v>
      </c>
      <c r="AM41" s="25">
        <v>0</v>
      </c>
      <c r="AN41" s="26">
        <v>0</v>
      </c>
      <c r="AO41" s="25">
        <v>0</v>
      </c>
      <c r="AP41" s="24">
        <v>0</v>
      </c>
      <c r="AQ41" s="24">
        <f t="shared" si="22"/>
        <v>448053.94</v>
      </c>
      <c r="AR41" s="24">
        <f t="shared" si="23"/>
        <v>448053.94</v>
      </c>
      <c r="AS41" s="25">
        <v>0</v>
      </c>
      <c r="AT41" s="24">
        <v>0</v>
      </c>
      <c r="AU41" s="25">
        <v>0</v>
      </c>
      <c r="AV41" s="24">
        <v>0</v>
      </c>
      <c r="AW41" s="25">
        <v>0</v>
      </c>
      <c r="AX41" s="24">
        <v>448053.94</v>
      </c>
      <c r="AY41" s="25">
        <v>0</v>
      </c>
      <c r="AZ41" s="24">
        <v>0</v>
      </c>
      <c r="BA41" s="25">
        <v>0</v>
      </c>
      <c r="BB41" s="26">
        <v>0</v>
      </c>
      <c r="BC41" s="25">
        <v>0</v>
      </c>
      <c r="BD41" s="24">
        <v>0</v>
      </c>
      <c r="BE41" s="25">
        <v>0</v>
      </c>
      <c r="BF41" s="26">
        <v>0</v>
      </c>
      <c r="BG41" s="25">
        <v>0</v>
      </c>
      <c r="BH41" s="24">
        <v>0</v>
      </c>
      <c r="BI41" s="24">
        <f t="shared" si="24"/>
        <v>448053.94</v>
      </c>
      <c r="BJ41" s="24">
        <f t="shared" si="25"/>
        <v>448053.94</v>
      </c>
      <c r="BK41" s="25">
        <v>0</v>
      </c>
      <c r="BL41" s="24">
        <v>0</v>
      </c>
      <c r="BM41" s="25">
        <v>0</v>
      </c>
      <c r="BN41" s="24">
        <v>0</v>
      </c>
      <c r="BO41" s="25">
        <v>0</v>
      </c>
      <c r="BP41" s="24">
        <v>448053.94</v>
      </c>
      <c r="BQ41" s="25">
        <v>0</v>
      </c>
      <c r="BR41" s="24">
        <v>0</v>
      </c>
      <c r="BS41" s="25">
        <v>0</v>
      </c>
      <c r="BT41" s="26">
        <v>0</v>
      </c>
      <c r="BU41" s="25">
        <v>0</v>
      </c>
      <c r="BV41" s="24">
        <v>0</v>
      </c>
      <c r="BW41" s="25">
        <v>0</v>
      </c>
      <c r="BX41" s="26">
        <v>0</v>
      </c>
      <c r="BY41" s="25">
        <v>0</v>
      </c>
      <c r="BZ41" s="24">
        <v>0</v>
      </c>
      <c r="CA41" s="24">
        <f t="shared" si="26"/>
        <v>336040.45</v>
      </c>
      <c r="CB41" s="24">
        <f t="shared" si="27"/>
        <v>336040.45</v>
      </c>
      <c r="CC41" s="25">
        <v>0</v>
      </c>
      <c r="CD41" s="24">
        <v>0</v>
      </c>
      <c r="CE41" s="25">
        <v>0</v>
      </c>
      <c r="CF41" s="24">
        <v>0</v>
      </c>
      <c r="CG41" s="25">
        <v>0</v>
      </c>
      <c r="CH41" s="24">
        <v>336040.45</v>
      </c>
      <c r="CI41" s="25">
        <v>0</v>
      </c>
      <c r="CJ41" s="24">
        <v>0</v>
      </c>
      <c r="CK41" s="25">
        <v>0</v>
      </c>
      <c r="CL41" s="26">
        <v>0</v>
      </c>
      <c r="CM41" s="25">
        <v>0</v>
      </c>
      <c r="CN41" s="24">
        <v>0</v>
      </c>
      <c r="CO41" s="25">
        <v>0</v>
      </c>
      <c r="CP41" s="26">
        <v>0</v>
      </c>
      <c r="CQ41" s="25">
        <v>0</v>
      </c>
      <c r="CR41" s="24">
        <v>0</v>
      </c>
    </row>
    <row r="42" spans="1:96" ht="15" customHeight="1" x14ac:dyDescent="0.25">
      <c r="A42" s="6" t="s">
        <v>206</v>
      </c>
      <c r="B42" s="8" t="s">
        <v>18</v>
      </c>
      <c r="C42" s="21">
        <v>330392</v>
      </c>
      <c r="D42" s="22" t="s">
        <v>124</v>
      </c>
      <c r="E42" s="22" t="s">
        <v>129</v>
      </c>
      <c r="F42" s="23" t="s">
        <v>125</v>
      </c>
      <c r="G42" s="24">
        <f t="shared" si="17"/>
        <v>66719680.560000002</v>
      </c>
      <c r="H42" s="24">
        <f t="shared" si="18"/>
        <v>66719680.560000002</v>
      </c>
      <c r="I42" s="25">
        <f t="shared" si="30"/>
        <v>21</v>
      </c>
      <c r="J42" s="24">
        <f t="shared" si="30"/>
        <v>3824.49</v>
      </c>
      <c r="K42" s="25">
        <f t="shared" si="30"/>
        <v>0</v>
      </c>
      <c r="L42" s="24">
        <f t="shared" si="30"/>
        <v>0</v>
      </c>
      <c r="M42" s="25">
        <f t="shared" si="30"/>
        <v>742</v>
      </c>
      <c r="N42" s="24">
        <f t="shared" si="30"/>
        <v>66715856.07</v>
      </c>
      <c r="O42" s="25">
        <f t="shared" si="30"/>
        <v>0</v>
      </c>
      <c r="P42" s="24">
        <f t="shared" si="30"/>
        <v>0</v>
      </c>
      <c r="Q42" s="25">
        <f t="shared" si="30"/>
        <v>0</v>
      </c>
      <c r="R42" s="24">
        <f t="shared" si="30"/>
        <v>0</v>
      </c>
      <c r="S42" s="25">
        <f t="shared" si="30"/>
        <v>0</v>
      </c>
      <c r="T42" s="24">
        <f t="shared" si="30"/>
        <v>0</v>
      </c>
      <c r="U42" s="25">
        <f t="shared" si="30"/>
        <v>0</v>
      </c>
      <c r="V42" s="24">
        <f t="shared" si="30"/>
        <v>0</v>
      </c>
      <c r="W42" s="25">
        <f t="shared" si="30"/>
        <v>0</v>
      </c>
      <c r="X42" s="24">
        <f t="shared" si="30"/>
        <v>0</v>
      </c>
      <c r="Y42" s="24">
        <f t="shared" si="20"/>
        <v>20015904.170000002</v>
      </c>
      <c r="Z42" s="24">
        <f t="shared" si="21"/>
        <v>20015904.170000002</v>
      </c>
      <c r="AA42" s="25">
        <v>5</v>
      </c>
      <c r="AB42" s="24">
        <v>1147.3499999999999</v>
      </c>
      <c r="AC42" s="25">
        <v>0</v>
      </c>
      <c r="AD42" s="24">
        <v>0</v>
      </c>
      <c r="AE42" s="25">
        <v>223</v>
      </c>
      <c r="AF42" s="24">
        <v>20014756.82</v>
      </c>
      <c r="AG42" s="25">
        <v>0</v>
      </c>
      <c r="AH42" s="24">
        <v>0</v>
      </c>
      <c r="AI42" s="25">
        <v>0</v>
      </c>
      <c r="AJ42" s="26">
        <v>0</v>
      </c>
      <c r="AK42" s="25">
        <v>0</v>
      </c>
      <c r="AL42" s="24">
        <v>0</v>
      </c>
      <c r="AM42" s="25">
        <v>0</v>
      </c>
      <c r="AN42" s="26">
        <v>0</v>
      </c>
      <c r="AO42" s="25">
        <v>0</v>
      </c>
      <c r="AP42" s="24">
        <v>0</v>
      </c>
      <c r="AQ42" s="24">
        <f t="shared" si="22"/>
        <v>13343936.109999999</v>
      </c>
      <c r="AR42" s="24">
        <f t="shared" si="23"/>
        <v>13343936.109999999</v>
      </c>
      <c r="AS42" s="25">
        <v>4</v>
      </c>
      <c r="AT42" s="24">
        <v>764.9</v>
      </c>
      <c r="AU42" s="25">
        <v>0</v>
      </c>
      <c r="AV42" s="24">
        <v>0</v>
      </c>
      <c r="AW42" s="25">
        <v>148</v>
      </c>
      <c r="AX42" s="24">
        <v>13343171.210000001</v>
      </c>
      <c r="AY42" s="25">
        <v>0</v>
      </c>
      <c r="AZ42" s="24">
        <v>0</v>
      </c>
      <c r="BA42" s="25">
        <v>0</v>
      </c>
      <c r="BB42" s="26">
        <v>0</v>
      </c>
      <c r="BC42" s="25">
        <v>0</v>
      </c>
      <c r="BD42" s="24">
        <v>0</v>
      </c>
      <c r="BE42" s="25">
        <v>0</v>
      </c>
      <c r="BF42" s="26">
        <v>0</v>
      </c>
      <c r="BG42" s="25">
        <v>0</v>
      </c>
      <c r="BH42" s="24">
        <v>0</v>
      </c>
      <c r="BI42" s="24">
        <f t="shared" si="24"/>
        <v>13343936.109999999</v>
      </c>
      <c r="BJ42" s="24">
        <f t="shared" si="25"/>
        <v>13343936.109999999</v>
      </c>
      <c r="BK42" s="25">
        <v>4</v>
      </c>
      <c r="BL42" s="24">
        <v>764.9</v>
      </c>
      <c r="BM42" s="25">
        <v>0</v>
      </c>
      <c r="BN42" s="24">
        <v>0</v>
      </c>
      <c r="BO42" s="25">
        <v>148</v>
      </c>
      <c r="BP42" s="24">
        <v>13343171.210000001</v>
      </c>
      <c r="BQ42" s="25">
        <v>0</v>
      </c>
      <c r="BR42" s="24">
        <v>0</v>
      </c>
      <c r="BS42" s="25">
        <v>0</v>
      </c>
      <c r="BT42" s="26">
        <v>0</v>
      </c>
      <c r="BU42" s="25">
        <v>0</v>
      </c>
      <c r="BV42" s="24">
        <v>0</v>
      </c>
      <c r="BW42" s="25">
        <v>0</v>
      </c>
      <c r="BX42" s="26">
        <v>0</v>
      </c>
      <c r="BY42" s="25">
        <v>0</v>
      </c>
      <c r="BZ42" s="24">
        <v>0</v>
      </c>
      <c r="CA42" s="24">
        <f t="shared" si="26"/>
        <v>20015904.170000002</v>
      </c>
      <c r="CB42" s="24">
        <f t="shared" si="27"/>
        <v>20015904.170000002</v>
      </c>
      <c r="CC42" s="25">
        <v>8</v>
      </c>
      <c r="CD42" s="24">
        <v>1147.3399999999999</v>
      </c>
      <c r="CE42" s="25">
        <v>0</v>
      </c>
      <c r="CF42" s="24">
        <v>0</v>
      </c>
      <c r="CG42" s="25">
        <v>223</v>
      </c>
      <c r="CH42" s="24">
        <v>20014756.829999998</v>
      </c>
      <c r="CI42" s="25">
        <v>0</v>
      </c>
      <c r="CJ42" s="24">
        <v>0</v>
      </c>
      <c r="CK42" s="25">
        <v>0</v>
      </c>
      <c r="CL42" s="26">
        <v>0</v>
      </c>
      <c r="CM42" s="25">
        <v>0</v>
      </c>
      <c r="CN42" s="24">
        <v>0</v>
      </c>
      <c r="CO42" s="25">
        <v>0</v>
      </c>
      <c r="CP42" s="26">
        <v>0</v>
      </c>
      <c r="CQ42" s="25">
        <v>0</v>
      </c>
      <c r="CR42" s="24">
        <v>0</v>
      </c>
    </row>
    <row r="43" spans="1:96" ht="15" customHeight="1" x14ac:dyDescent="0.25">
      <c r="A43" s="6" t="s">
        <v>207</v>
      </c>
      <c r="B43" s="8" t="s">
        <v>208</v>
      </c>
      <c r="C43" s="21">
        <v>330396</v>
      </c>
      <c r="D43" s="22" t="s">
        <v>124</v>
      </c>
      <c r="E43" s="22" t="s">
        <v>129</v>
      </c>
      <c r="F43" s="23" t="s">
        <v>125</v>
      </c>
      <c r="G43" s="24">
        <f t="shared" si="17"/>
        <v>12212104.74</v>
      </c>
      <c r="H43" s="24">
        <f t="shared" si="18"/>
        <v>12212104.74</v>
      </c>
      <c r="I43" s="25">
        <f t="shared" si="30"/>
        <v>0</v>
      </c>
      <c r="J43" s="24">
        <f t="shared" si="30"/>
        <v>0</v>
      </c>
      <c r="K43" s="25">
        <f t="shared" si="30"/>
        <v>0</v>
      </c>
      <c r="L43" s="24">
        <f t="shared" si="30"/>
        <v>0</v>
      </c>
      <c r="M43" s="25">
        <f t="shared" si="30"/>
        <v>0</v>
      </c>
      <c r="N43" s="24">
        <f t="shared" si="30"/>
        <v>12212104.74</v>
      </c>
      <c r="O43" s="25">
        <f t="shared" si="30"/>
        <v>0</v>
      </c>
      <c r="P43" s="24">
        <f t="shared" si="30"/>
        <v>0</v>
      </c>
      <c r="Q43" s="25">
        <f t="shared" si="30"/>
        <v>0</v>
      </c>
      <c r="R43" s="24">
        <f t="shared" si="30"/>
        <v>0</v>
      </c>
      <c r="S43" s="25">
        <f t="shared" si="30"/>
        <v>0</v>
      </c>
      <c r="T43" s="24">
        <f t="shared" si="30"/>
        <v>0</v>
      </c>
      <c r="U43" s="25">
        <f t="shared" si="30"/>
        <v>0</v>
      </c>
      <c r="V43" s="24">
        <f t="shared" si="30"/>
        <v>0</v>
      </c>
      <c r="W43" s="25">
        <f t="shared" si="30"/>
        <v>0</v>
      </c>
      <c r="X43" s="24">
        <f t="shared" si="30"/>
        <v>0</v>
      </c>
      <c r="Y43" s="24">
        <f t="shared" si="20"/>
        <v>3663631.42</v>
      </c>
      <c r="Z43" s="24">
        <f t="shared" si="21"/>
        <v>3663631.42</v>
      </c>
      <c r="AA43" s="25">
        <v>0</v>
      </c>
      <c r="AB43" s="24">
        <v>0</v>
      </c>
      <c r="AC43" s="25">
        <v>0</v>
      </c>
      <c r="AD43" s="24">
        <v>0</v>
      </c>
      <c r="AE43" s="25">
        <v>0</v>
      </c>
      <c r="AF43" s="24">
        <v>3663631.42</v>
      </c>
      <c r="AG43" s="25">
        <v>0</v>
      </c>
      <c r="AH43" s="24">
        <v>0</v>
      </c>
      <c r="AI43" s="25">
        <v>0</v>
      </c>
      <c r="AJ43" s="26">
        <v>0</v>
      </c>
      <c r="AK43" s="25">
        <v>0</v>
      </c>
      <c r="AL43" s="24">
        <v>0</v>
      </c>
      <c r="AM43" s="25">
        <v>0</v>
      </c>
      <c r="AN43" s="26">
        <v>0</v>
      </c>
      <c r="AO43" s="25">
        <v>0</v>
      </c>
      <c r="AP43" s="24">
        <v>0</v>
      </c>
      <c r="AQ43" s="24">
        <f t="shared" si="22"/>
        <v>2442420.9500000002</v>
      </c>
      <c r="AR43" s="24">
        <f t="shared" si="23"/>
        <v>2442420.9500000002</v>
      </c>
      <c r="AS43" s="25">
        <v>0</v>
      </c>
      <c r="AT43" s="24">
        <v>0</v>
      </c>
      <c r="AU43" s="25">
        <v>0</v>
      </c>
      <c r="AV43" s="24">
        <v>0</v>
      </c>
      <c r="AW43" s="25">
        <v>0</v>
      </c>
      <c r="AX43" s="24">
        <v>2442420.9500000002</v>
      </c>
      <c r="AY43" s="25">
        <v>0</v>
      </c>
      <c r="AZ43" s="24">
        <v>0</v>
      </c>
      <c r="BA43" s="25">
        <v>0</v>
      </c>
      <c r="BB43" s="26">
        <v>0</v>
      </c>
      <c r="BC43" s="25">
        <v>0</v>
      </c>
      <c r="BD43" s="24">
        <v>0</v>
      </c>
      <c r="BE43" s="25">
        <v>0</v>
      </c>
      <c r="BF43" s="26">
        <v>0</v>
      </c>
      <c r="BG43" s="25">
        <v>0</v>
      </c>
      <c r="BH43" s="24">
        <v>0</v>
      </c>
      <c r="BI43" s="24">
        <f t="shared" si="24"/>
        <v>2442420.9500000002</v>
      </c>
      <c r="BJ43" s="24">
        <f t="shared" si="25"/>
        <v>2442420.9500000002</v>
      </c>
      <c r="BK43" s="25">
        <v>0</v>
      </c>
      <c r="BL43" s="24">
        <v>0</v>
      </c>
      <c r="BM43" s="25">
        <v>0</v>
      </c>
      <c r="BN43" s="24">
        <v>0</v>
      </c>
      <c r="BO43" s="25">
        <v>0</v>
      </c>
      <c r="BP43" s="24">
        <v>2442420.9500000002</v>
      </c>
      <c r="BQ43" s="25">
        <v>0</v>
      </c>
      <c r="BR43" s="24">
        <v>0</v>
      </c>
      <c r="BS43" s="25">
        <v>0</v>
      </c>
      <c r="BT43" s="26">
        <v>0</v>
      </c>
      <c r="BU43" s="25">
        <v>0</v>
      </c>
      <c r="BV43" s="24">
        <v>0</v>
      </c>
      <c r="BW43" s="25">
        <v>0</v>
      </c>
      <c r="BX43" s="26">
        <v>0</v>
      </c>
      <c r="BY43" s="25">
        <v>0</v>
      </c>
      <c r="BZ43" s="24">
        <v>0</v>
      </c>
      <c r="CA43" s="24">
        <f t="shared" si="26"/>
        <v>3663631.42</v>
      </c>
      <c r="CB43" s="24">
        <f t="shared" si="27"/>
        <v>3663631.42</v>
      </c>
      <c r="CC43" s="25">
        <v>0</v>
      </c>
      <c r="CD43" s="24">
        <v>0</v>
      </c>
      <c r="CE43" s="25">
        <v>0</v>
      </c>
      <c r="CF43" s="24">
        <v>0</v>
      </c>
      <c r="CG43" s="25">
        <v>0</v>
      </c>
      <c r="CH43" s="24">
        <v>3663631.42</v>
      </c>
      <c r="CI43" s="25">
        <v>0</v>
      </c>
      <c r="CJ43" s="24">
        <v>0</v>
      </c>
      <c r="CK43" s="25">
        <v>0</v>
      </c>
      <c r="CL43" s="26">
        <v>0</v>
      </c>
      <c r="CM43" s="25">
        <v>0</v>
      </c>
      <c r="CN43" s="24">
        <v>0</v>
      </c>
      <c r="CO43" s="25">
        <v>0</v>
      </c>
      <c r="CP43" s="26">
        <v>0</v>
      </c>
      <c r="CQ43" s="25">
        <v>0</v>
      </c>
      <c r="CR43" s="24">
        <v>0</v>
      </c>
    </row>
    <row r="44" spans="1:96" ht="15" customHeight="1" x14ac:dyDescent="0.25">
      <c r="A44" s="6" t="s">
        <v>209</v>
      </c>
      <c r="B44" s="8" t="s">
        <v>19</v>
      </c>
      <c r="C44" s="21">
        <v>330399</v>
      </c>
      <c r="D44" s="22" t="s">
        <v>124</v>
      </c>
      <c r="E44" s="22" t="s">
        <v>129</v>
      </c>
      <c r="F44" s="23" t="s">
        <v>125</v>
      </c>
      <c r="G44" s="24">
        <f t="shared" si="17"/>
        <v>9816589.5399999991</v>
      </c>
      <c r="H44" s="24">
        <f t="shared" si="18"/>
        <v>136033.72</v>
      </c>
      <c r="I44" s="25">
        <f t="shared" si="30"/>
        <v>0</v>
      </c>
      <c r="J44" s="24">
        <f t="shared" si="30"/>
        <v>0</v>
      </c>
      <c r="K44" s="25">
        <f t="shared" si="30"/>
        <v>0</v>
      </c>
      <c r="L44" s="24">
        <f t="shared" si="30"/>
        <v>0</v>
      </c>
      <c r="M44" s="25">
        <f t="shared" si="30"/>
        <v>0</v>
      </c>
      <c r="N44" s="24">
        <f t="shared" si="30"/>
        <v>136033.72</v>
      </c>
      <c r="O44" s="25">
        <f t="shared" si="30"/>
        <v>111</v>
      </c>
      <c r="P44" s="24">
        <f t="shared" si="30"/>
        <v>9680555.8200000003</v>
      </c>
      <c r="Q44" s="25">
        <f t="shared" si="30"/>
        <v>0</v>
      </c>
      <c r="R44" s="24">
        <f t="shared" si="30"/>
        <v>0</v>
      </c>
      <c r="S44" s="25">
        <f t="shared" si="30"/>
        <v>0</v>
      </c>
      <c r="T44" s="24">
        <f t="shared" si="30"/>
        <v>0</v>
      </c>
      <c r="U44" s="25">
        <f t="shared" si="30"/>
        <v>0</v>
      </c>
      <c r="V44" s="24">
        <f t="shared" si="30"/>
        <v>0</v>
      </c>
      <c r="W44" s="25">
        <f t="shared" si="30"/>
        <v>0</v>
      </c>
      <c r="X44" s="24">
        <f t="shared" si="30"/>
        <v>0</v>
      </c>
      <c r="Y44" s="24">
        <f t="shared" si="20"/>
        <v>3016403.42</v>
      </c>
      <c r="Z44" s="24">
        <f t="shared" si="21"/>
        <v>40810.120000000003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40810.120000000003</v>
      </c>
      <c r="AG44" s="25">
        <v>33</v>
      </c>
      <c r="AH44" s="24">
        <v>2975593.3</v>
      </c>
      <c r="AI44" s="25">
        <v>0</v>
      </c>
      <c r="AJ44" s="26">
        <v>0</v>
      </c>
      <c r="AK44" s="25">
        <v>0</v>
      </c>
      <c r="AL44" s="24">
        <v>0</v>
      </c>
      <c r="AM44" s="25">
        <v>0</v>
      </c>
      <c r="AN44" s="26">
        <v>0</v>
      </c>
      <c r="AO44" s="25">
        <v>0</v>
      </c>
      <c r="AP44" s="24">
        <v>0</v>
      </c>
      <c r="AQ44" s="24">
        <f t="shared" si="22"/>
        <v>1942910.32</v>
      </c>
      <c r="AR44" s="24">
        <f t="shared" si="23"/>
        <v>27206.74</v>
      </c>
      <c r="AS44" s="25">
        <v>0</v>
      </c>
      <c r="AT44" s="24">
        <v>0</v>
      </c>
      <c r="AU44" s="25">
        <v>0</v>
      </c>
      <c r="AV44" s="24">
        <v>0</v>
      </c>
      <c r="AW44" s="25">
        <v>0</v>
      </c>
      <c r="AX44" s="24">
        <v>27206.74</v>
      </c>
      <c r="AY44" s="25">
        <v>22</v>
      </c>
      <c r="AZ44" s="24">
        <v>1915703.58</v>
      </c>
      <c r="BA44" s="25">
        <v>0</v>
      </c>
      <c r="BB44" s="26">
        <v>0</v>
      </c>
      <c r="BC44" s="25">
        <v>0</v>
      </c>
      <c r="BD44" s="24">
        <v>0</v>
      </c>
      <c r="BE44" s="25">
        <v>0</v>
      </c>
      <c r="BF44" s="26">
        <v>0</v>
      </c>
      <c r="BG44" s="25">
        <v>0</v>
      </c>
      <c r="BH44" s="24">
        <v>0</v>
      </c>
      <c r="BI44" s="24">
        <f t="shared" si="24"/>
        <v>1942910.32</v>
      </c>
      <c r="BJ44" s="24">
        <f t="shared" si="25"/>
        <v>27206.74</v>
      </c>
      <c r="BK44" s="25">
        <v>0</v>
      </c>
      <c r="BL44" s="24">
        <v>0</v>
      </c>
      <c r="BM44" s="25">
        <v>0</v>
      </c>
      <c r="BN44" s="24">
        <v>0</v>
      </c>
      <c r="BO44" s="25">
        <v>0</v>
      </c>
      <c r="BP44" s="24">
        <v>27206.74</v>
      </c>
      <c r="BQ44" s="25">
        <v>22</v>
      </c>
      <c r="BR44" s="24">
        <v>1915703.58</v>
      </c>
      <c r="BS44" s="25">
        <v>0</v>
      </c>
      <c r="BT44" s="26">
        <v>0</v>
      </c>
      <c r="BU44" s="25">
        <v>0</v>
      </c>
      <c r="BV44" s="24">
        <v>0</v>
      </c>
      <c r="BW44" s="25">
        <v>0</v>
      </c>
      <c r="BX44" s="26">
        <v>0</v>
      </c>
      <c r="BY44" s="25">
        <v>0</v>
      </c>
      <c r="BZ44" s="24">
        <v>0</v>
      </c>
      <c r="CA44" s="24">
        <f t="shared" si="26"/>
        <v>2914365.48</v>
      </c>
      <c r="CB44" s="24">
        <f t="shared" si="27"/>
        <v>40810.120000000003</v>
      </c>
      <c r="CC44" s="25">
        <v>0</v>
      </c>
      <c r="CD44" s="24">
        <v>0</v>
      </c>
      <c r="CE44" s="25">
        <v>0</v>
      </c>
      <c r="CF44" s="24">
        <v>0</v>
      </c>
      <c r="CG44" s="25">
        <v>0</v>
      </c>
      <c r="CH44" s="24">
        <v>40810.120000000003</v>
      </c>
      <c r="CI44" s="25">
        <v>34</v>
      </c>
      <c r="CJ44" s="24">
        <v>2873555.36</v>
      </c>
      <c r="CK44" s="25">
        <v>0</v>
      </c>
      <c r="CL44" s="26">
        <v>0</v>
      </c>
      <c r="CM44" s="25">
        <v>0</v>
      </c>
      <c r="CN44" s="24">
        <v>0</v>
      </c>
      <c r="CO44" s="25">
        <v>0</v>
      </c>
      <c r="CP44" s="26">
        <v>0</v>
      </c>
      <c r="CQ44" s="25">
        <v>0</v>
      </c>
      <c r="CR44" s="24">
        <v>0</v>
      </c>
    </row>
    <row r="45" spans="1:96" ht="15" customHeight="1" x14ac:dyDescent="0.25">
      <c r="A45" s="6" t="s">
        <v>210</v>
      </c>
      <c r="B45" s="8" t="s">
        <v>100</v>
      </c>
      <c r="C45" s="21">
        <v>330401</v>
      </c>
      <c r="D45" s="22" t="s">
        <v>124</v>
      </c>
      <c r="E45" s="22" t="s">
        <v>129</v>
      </c>
      <c r="F45" s="23" t="s">
        <v>125</v>
      </c>
      <c r="G45" s="24">
        <f t="shared" si="17"/>
        <v>6967796.1699999999</v>
      </c>
      <c r="H45" s="24">
        <f t="shared" si="18"/>
        <v>6967796.1699999999</v>
      </c>
      <c r="I45" s="25">
        <f t="shared" ref="I45:X45" si="31">AA45+AS45+BK45+CC45</f>
        <v>0</v>
      </c>
      <c r="J45" s="24">
        <f t="shared" si="31"/>
        <v>0</v>
      </c>
      <c r="K45" s="25">
        <f t="shared" si="31"/>
        <v>0</v>
      </c>
      <c r="L45" s="24">
        <f t="shared" si="31"/>
        <v>0</v>
      </c>
      <c r="M45" s="25">
        <f t="shared" si="31"/>
        <v>0</v>
      </c>
      <c r="N45" s="24">
        <f t="shared" si="31"/>
        <v>6967796.1699999999</v>
      </c>
      <c r="O45" s="25">
        <f t="shared" si="31"/>
        <v>0</v>
      </c>
      <c r="P45" s="24">
        <f t="shared" si="31"/>
        <v>0</v>
      </c>
      <c r="Q45" s="25">
        <f t="shared" si="31"/>
        <v>0</v>
      </c>
      <c r="R45" s="24">
        <f t="shared" si="31"/>
        <v>0</v>
      </c>
      <c r="S45" s="25">
        <f t="shared" si="31"/>
        <v>0</v>
      </c>
      <c r="T45" s="24">
        <f t="shared" si="31"/>
        <v>0</v>
      </c>
      <c r="U45" s="25">
        <f t="shared" si="31"/>
        <v>0</v>
      </c>
      <c r="V45" s="24">
        <f t="shared" si="31"/>
        <v>0</v>
      </c>
      <c r="W45" s="25">
        <f t="shared" si="31"/>
        <v>0</v>
      </c>
      <c r="X45" s="24">
        <f t="shared" si="31"/>
        <v>0</v>
      </c>
      <c r="Y45" s="24">
        <f t="shared" si="20"/>
        <v>2936505</v>
      </c>
      <c r="Z45" s="24">
        <f t="shared" si="21"/>
        <v>2936505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2936505</v>
      </c>
      <c r="AG45" s="25">
        <v>0</v>
      </c>
      <c r="AH45" s="24">
        <v>0</v>
      </c>
      <c r="AI45" s="25">
        <v>0</v>
      </c>
      <c r="AJ45" s="26">
        <v>0</v>
      </c>
      <c r="AK45" s="25">
        <v>0</v>
      </c>
      <c r="AL45" s="24">
        <v>0</v>
      </c>
      <c r="AM45" s="25">
        <v>0</v>
      </c>
      <c r="AN45" s="26">
        <v>0</v>
      </c>
      <c r="AO45" s="25">
        <v>0</v>
      </c>
      <c r="AP45" s="24">
        <v>0</v>
      </c>
      <c r="AQ45" s="24">
        <f t="shared" si="22"/>
        <v>1393559.23</v>
      </c>
      <c r="AR45" s="24">
        <f t="shared" si="23"/>
        <v>1393559.23</v>
      </c>
      <c r="AS45" s="25">
        <v>0</v>
      </c>
      <c r="AT45" s="24">
        <v>0</v>
      </c>
      <c r="AU45" s="25">
        <v>0</v>
      </c>
      <c r="AV45" s="24">
        <v>0</v>
      </c>
      <c r="AW45" s="25">
        <v>0</v>
      </c>
      <c r="AX45" s="24">
        <v>1393559.23</v>
      </c>
      <c r="AY45" s="25">
        <v>0</v>
      </c>
      <c r="AZ45" s="24">
        <v>0</v>
      </c>
      <c r="BA45" s="25">
        <v>0</v>
      </c>
      <c r="BB45" s="26">
        <v>0</v>
      </c>
      <c r="BC45" s="25">
        <v>0</v>
      </c>
      <c r="BD45" s="24">
        <v>0</v>
      </c>
      <c r="BE45" s="25">
        <v>0</v>
      </c>
      <c r="BF45" s="26">
        <v>0</v>
      </c>
      <c r="BG45" s="25">
        <v>0</v>
      </c>
      <c r="BH45" s="24">
        <v>0</v>
      </c>
      <c r="BI45" s="24">
        <f t="shared" si="24"/>
        <v>1393559.23</v>
      </c>
      <c r="BJ45" s="24">
        <f t="shared" si="25"/>
        <v>1393559.23</v>
      </c>
      <c r="BK45" s="25">
        <v>0</v>
      </c>
      <c r="BL45" s="24">
        <v>0</v>
      </c>
      <c r="BM45" s="25">
        <v>0</v>
      </c>
      <c r="BN45" s="24">
        <v>0</v>
      </c>
      <c r="BO45" s="25">
        <v>0</v>
      </c>
      <c r="BP45" s="24">
        <v>1393559.23</v>
      </c>
      <c r="BQ45" s="25">
        <v>0</v>
      </c>
      <c r="BR45" s="24">
        <v>0</v>
      </c>
      <c r="BS45" s="25">
        <v>0</v>
      </c>
      <c r="BT45" s="26">
        <v>0</v>
      </c>
      <c r="BU45" s="25">
        <v>0</v>
      </c>
      <c r="BV45" s="24">
        <v>0</v>
      </c>
      <c r="BW45" s="25">
        <v>0</v>
      </c>
      <c r="BX45" s="26">
        <v>0</v>
      </c>
      <c r="BY45" s="25">
        <v>0</v>
      </c>
      <c r="BZ45" s="24">
        <v>0</v>
      </c>
      <c r="CA45" s="24">
        <f t="shared" si="26"/>
        <v>1244172.71</v>
      </c>
      <c r="CB45" s="24">
        <f t="shared" si="27"/>
        <v>1244172.71</v>
      </c>
      <c r="CC45" s="25">
        <v>0</v>
      </c>
      <c r="CD45" s="24">
        <v>0</v>
      </c>
      <c r="CE45" s="25">
        <v>0</v>
      </c>
      <c r="CF45" s="24">
        <v>0</v>
      </c>
      <c r="CG45" s="25">
        <v>0</v>
      </c>
      <c r="CH45" s="24">
        <v>1244172.71</v>
      </c>
      <c r="CI45" s="25">
        <v>0</v>
      </c>
      <c r="CJ45" s="24">
        <v>0</v>
      </c>
      <c r="CK45" s="25">
        <v>0</v>
      </c>
      <c r="CL45" s="26">
        <v>0</v>
      </c>
      <c r="CM45" s="25">
        <v>0</v>
      </c>
      <c r="CN45" s="24">
        <v>0</v>
      </c>
      <c r="CO45" s="25">
        <v>0</v>
      </c>
      <c r="CP45" s="26">
        <v>0</v>
      </c>
      <c r="CQ45" s="25">
        <v>0</v>
      </c>
      <c r="CR45" s="24">
        <v>0</v>
      </c>
    </row>
    <row r="46" spans="1:96" ht="15" customHeight="1" x14ac:dyDescent="0.25">
      <c r="A46" s="6" t="s">
        <v>211</v>
      </c>
      <c r="B46" s="8" t="s">
        <v>101</v>
      </c>
      <c r="C46" s="21">
        <v>330381</v>
      </c>
      <c r="D46" s="22" t="s">
        <v>124</v>
      </c>
      <c r="E46" s="22" t="s">
        <v>129</v>
      </c>
      <c r="F46" s="23" t="s">
        <v>125</v>
      </c>
      <c r="G46" s="24">
        <f t="shared" si="17"/>
        <v>1259197.3500000001</v>
      </c>
      <c r="H46" s="24">
        <f t="shared" si="18"/>
        <v>0</v>
      </c>
      <c r="I46" s="25">
        <f t="shared" si="30"/>
        <v>0</v>
      </c>
      <c r="J46" s="24">
        <f t="shared" si="30"/>
        <v>0</v>
      </c>
      <c r="K46" s="25">
        <f t="shared" si="30"/>
        <v>0</v>
      </c>
      <c r="L46" s="24">
        <f t="shared" si="30"/>
        <v>0</v>
      </c>
      <c r="M46" s="25">
        <f t="shared" si="30"/>
        <v>0</v>
      </c>
      <c r="N46" s="24">
        <f t="shared" si="30"/>
        <v>0</v>
      </c>
      <c r="O46" s="25">
        <f t="shared" si="30"/>
        <v>39</v>
      </c>
      <c r="P46" s="24">
        <f t="shared" si="30"/>
        <v>1259197.3500000001</v>
      </c>
      <c r="Q46" s="25">
        <f t="shared" si="30"/>
        <v>0</v>
      </c>
      <c r="R46" s="24">
        <f t="shared" si="30"/>
        <v>0</v>
      </c>
      <c r="S46" s="25">
        <f t="shared" si="30"/>
        <v>0</v>
      </c>
      <c r="T46" s="24">
        <f t="shared" si="30"/>
        <v>0</v>
      </c>
      <c r="U46" s="25">
        <f t="shared" si="30"/>
        <v>0</v>
      </c>
      <c r="V46" s="24">
        <f t="shared" si="30"/>
        <v>0</v>
      </c>
      <c r="W46" s="25">
        <f t="shared" si="30"/>
        <v>0</v>
      </c>
      <c r="X46" s="24">
        <f t="shared" si="30"/>
        <v>0</v>
      </c>
      <c r="Y46" s="24">
        <f t="shared" si="20"/>
        <v>377759.21</v>
      </c>
      <c r="Z46" s="24">
        <f t="shared" si="21"/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12</v>
      </c>
      <c r="AH46" s="24">
        <v>377759.21</v>
      </c>
      <c r="AI46" s="25">
        <v>0</v>
      </c>
      <c r="AJ46" s="26">
        <v>0</v>
      </c>
      <c r="AK46" s="25">
        <v>0</v>
      </c>
      <c r="AL46" s="24">
        <v>0</v>
      </c>
      <c r="AM46" s="25">
        <v>0</v>
      </c>
      <c r="AN46" s="26">
        <v>0</v>
      </c>
      <c r="AO46" s="25">
        <v>0</v>
      </c>
      <c r="AP46" s="24">
        <v>0</v>
      </c>
      <c r="AQ46" s="24">
        <f t="shared" si="22"/>
        <v>251839.47</v>
      </c>
      <c r="AR46" s="24">
        <f t="shared" si="23"/>
        <v>0</v>
      </c>
      <c r="AS46" s="25">
        <v>0</v>
      </c>
      <c r="AT46" s="24">
        <v>0</v>
      </c>
      <c r="AU46" s="25">
        <v>0</v>
      </c>
      <c r="AV46" s="24">
        <v>0</v>
      </c>
      <c r="AW46" s="25">
        <v>0</v>
      </c>
      <c r="AX46" s="24">
        <v>0</v>
      </c>
      <c r="AY46" s="25">
        <v>8</v>
      </c>
      <c r="AZ46" s="24">
        <v>251839.47</v>
      </c>
      <c r="BA46" s="25">
        <v>0</v>
      </c>
      <c r="BB46" s="26">
        <v>0</v>
      </c>
      <c r="BC46" s="25">
        <v>0</v>
      </c>
      <c r="BD46" s="24">
        <v>0</v>
      </c>
      <c r="BE46" s="25">
        <v>0</v>
      </c>
      <c r="BF46" s="26">
        <v>0</v>
      </c>
      <c r="BG46" s="25">
        <v>0</v>
      </c>
      <c r="BH46" s="24">
        <v>0</v>
      </c>
      <c r="BI46" s="24">
        <f t="shared" si="24"/>
        <v>251839.47</v>
      </c>
      <c r="BJ46" s="24">
        <f t="shared" si="25"/>
        <v>0</v>
      </c>
      <c r="BK46" s="25">
        <v>0</v>
      </c>
      <c r="BL46" s="24">
        <v>0</v>
      </c>
      <c r="BM46" s="25">
        <v>0</v>
      </c>
      <c r="BN46" s="24">
        <v>0</v>
      </c>
      <c r="BO46" s="25">
        <v>0</v>
      </c>
      <c r="BP46" s="24">
        <v>0</v>
      </c>
      <c r="BQ46" s="25">
        <v>8</v>
      </c>
      <c r="BR46" s="24">
        <v>251839.47</v>
      </c>
      <c r="BS46" s="25">
        <v>0</v>
      </c>
      <c r="BT46" s="26">
        <v>0</v>
      </c>
      <c r="BU46" s="25">
        <v>0</v>
      </c>
      <c r="BV46" s="24">
        <v>0</v>
      </c>
      <c r="BW46" s="25">
        <v>0</v>
      </c>
      <c r="BX46" s="26">
        <v>0</v>
      </c>
      <c r="BY46" s="25">
        <v>0</v>
      </c>
      <c r="BZ46" s="24">
        <v>0</v>
      </c>
      <c r="CA46" s="24">
        <f t="shared" si="26"/>
        <v>377759.2</v>
      </c>
      <c r="CB46" s="24">
        <f t="shared" si="27"/>
        <v>0</v>
      </c>
      <c r="CC46" s="25">
        <v>0</v>
      </c>
      <c r="CD46" s="24">
        <v>0</v>
      </c>
      <c r="CE46" s="25">
        <v>0</v>
      </c>
      <c r="CF46" s="24">
        <v>0</v>
      </c>
      <c r="CG46" s="25">
        <v>0</v>
      </c>
      <c r="CH46" s="24">
        <v>0</v>
      </c>
      <c r="CI46" s="25">
        <v>11</v>
      </c>
      <c r="CJ46" s="24">
        <v>377759.2</v>
      </c>
      <c r="CK46" s="25">
        <v>0</v>
      </c>
      <c r="CL46" s="26">
        <v>0</v>
      </c>
      <c r="CM46" s="25">
        <v>0</v>
      </c>
      <c r="CN46" s="24">
        <v>0</v>
      </c>
      <c r="CO46" s="25">
        <v>0</v>
      </c>
      <c r="CP46" s="26">
        <v>0</v>
      </c>
      <c r="CQ46" s="25">
        <v>0</v>
      </c>
      <c r="CR46" s="24">
        <v>0</v>
      </c>
    </row>
    <row r="47" spans="1:96" ht="15" customHeight="1" x14ac:dyDescent="0.25">
      <c r="A47" s="6" t="s">
        <v>212</v>
      </c>
      <c r="B47" s="8" t="s">
        <v>80</v>
      </c>
      <c r="C47" s="21">
        <v>330380</v>
      </c>
      <c r="D47" s="22" t="s">
        <v>124</v>
      </c>
      <c r="E47" s="22" t="s">
        <v>129</v>
      </c>
      <c r="F47" s="23" t="s">
        <v>125</v>
      </c>
      <c r="G47" s="24">
        <f t="shared" si="17"/>
        <v>26075274.550000001</v>
      </c>
      <c r="H47" s="24">
        <f t="shared" si="18"/>
        <v>26075274.550000001</v>
      </c>
      <c r="I47" s="25">
        <f t="shared" si="30"/>
        <v>17</v>
      </c>
      <c r="J47" s="24">
        <f t="shared" si="30"/>
        <v>2953.36</v>
      </c>
      <c r="K47" s="25">
        <f t="shared" si="30"/>
        <v>0</v>
      </c>
      <c r="L47" s="24">
        <f t="shared" si="30"/>
        <v>0</v>
      </c>
      <c r="M47" s="25">
        <f t="shared" si="30"/>
        <v>280</v>
      </c>
      <c r="N47" s="24">
        <f t="shared" si="30"/>
        <v>26072321.190000001</v>
      </c>
      <c r="O47" s="25">
        <f t="shared" si="30"/>
        <v>0</v>
      </c>
      <c r="P47" s="24">
        <f t="shared" si="30"/>
        <v>0</v>
      </c>
      <c r="Q47" s="25">
        <f t="shared" si="30"/>
        <v>0</v>
      </c>
      <c r="R47" s="24">
        <f t="shared" si="30"/>
        <v>0</v>
      </c>
      <c r="S47" s="25">
        <f t="shared" si="30"/>
        <v>0</v>
      </c>
      <c r="T47" s="24">
        <f t="shared" si="30"/>
        <v>0</v>
      </c>
      <c r="U47" s="25">
        <f t="shared" si="30"/>
        <v>0</v>
      </c>
      <c r="V47" s="24">
        <f t="shared" si="30"/>
        <v>0</v>
      </c>
      <c r="W47" s="25">
        <f t="shared" si="30"/>
        <v>0</v>
      </c>
      <c r="X47" s="24">
        <f t="shared" si="30"/>
        <v>0</v>
      </c>
      <c r="Y47" s="24">
        <f t="shared" si="20"/>
        <v>7822582.3700000001</v>
      </c>
      <c r="Z47" s="24">
        <f t="shared" si="21"/>
        <v>7822582.3700000001</v>
      </c>
      <c r="AA47" s="25">
        <v>4</v>
      </c>
      <c r="AB47" s="24">
        <v>886.01</v>
      </c>
      <c r="AC47" s="25">
        <v>0</v>
      </c>
      <c r="AD47" s="24">
        <v>0</v>
      </c>
      <c r="AE47" s="25">
        <v>84</v>
      </c>
      <c r="AF47" s="24">
        <v>7821696.3600000003</v>
      </c>
      <c r="AG47" s="25">
        <v>0</v>
      </c>
      <c r="AH47" s="24">
        <v>0</v>
      </c>
      <c r="AI47" s="25">
        <v>0</v>
      </c>
      <c r="AJ47" s="26">
        <v>0</v>
      </c>
      <c r="AK47" s="25">
        <v>0</v>
      </c>
      <c r="AL47" s="24">
        <v>0</v>
      </c>
      <c r="AM47" s="25">
        <v>0</v>
      </c>
      <c r="AN47" s="26">
        <v>0</v>
      </c>
      <c r="AO47" s="25">
        <v>0</v>
      </c>
      <c r="AP47" s="24">
        <v>0</v>
      </c>
      <c r="AQ47" s="24">
        <f t="shared" si="22"/>
        <v>5215054.91</v>
      </c>
      <c r="AR47" s="24">
        <f t="shared" si="23"/>
        <v>5215054.91</v>
      </c>
      <c r="AS47" s="25">
        <v>3</v>
      </c>
      <c r="AT47" s="24">
        <v>590.66999999999996</v>
      </c>
      <c r="AU47" s="25">
        <v>0</v>
      </c>
      <c r="AV47" s="24">
        <v>0</v>
      </c>
      <c r="AW47" s="25">
        <v>56</v>
      </c>
      <c r="AX47" s="24">
        <v>5214464.24</v>
      </c>
      <c r="AY47" s="25">
        <v>0</v>
      </c>
      <c r="AZ47" s="24">
        <v>0</v>
      </c>
      <c r="BA47" s="25">
        <v>0</v>
      </c>
      <c r="BB47" s="26">
        <v>0</v>
      </c>
      <c r="BC47" s="25">
        <v>0</v>
      </c>
      <c r="BD47" s="24">
        <v>0</v>
      </c>
      <c r="BE47" s="25">
        <v>0</v>
      </c>
      <c r="BF47" s="26">
        <v>0</v>
      </c>
      <c r="BG47" s="25">
        <v>0</v>
      </c>
      <c r="BH47" s="24">
        <v>0</v>
      </c>
      <c r="BI47" s="24">
        <f t="shared" si="24"/>
        <v>5215054.91</v>
      </c>
      <c r="BJ47" s="24">
        <f t="shared" si="25"/>
        <v>5215054.91</v>
      </c>
      <c r="BK47" s="25">
        <v>3</v>
      </c>
      <c r="BL47" s="24">
        <v>590.66999999999996</v>
      </c>
      <c r="BM47" s="25">
        <v>0</v>
      </c>
      <c r="BN47" s="24">
        <v>0</v>
      </c>
      <c r="BO47" s="25">
        <v>56</v>
      </c>
      <c r="BP47" s="24">
        <v>5214464.24</v>
      </c>
      <c r="BQ47" s="25">
        <v>0</v>
      </c>
      <c r="BR47" s="24">
        <v>0</v>
      </c>
      <c r="BS47" s="25">
        <v>0</v>
      </c>
      <c r="BT47" s="26">
        <v>0</v>
      </c>
      <c r="BU47" s="25">
        <v>0</v>
      </c>
      <c r="BV47" s="24">
        <v>0</v>
      </c>
      <c r="BW47" s="25">
        <v>0</v>
      </c>
      <c r="BX47" s="26">
        <v>0</v>
      </c>
      <c r="BY47" s="25">
        <v>0</v>
      </c>
      <c r="BZ47" s="24">
        <v>0</v>
      </c>
      <c r="CA47" s="24">
        <f t="shared" si="26"/>
        <v>7822582.3600000003</v>
      </c>
      <c r="CB47" s="24">
        <f t="shared" si="27"/>
        <v>7822582.3600000003</v>
      </c>
      <c r="CC47" s="25">
        <v>7</v>
      </c>
      <c r="CD47" s="24">
        <v>886.01</v>
      </c>
      <c r="CE47" s="25">
        <v>0</v>
      </c>
      <c r="CF47" s="24">
        <v>0</v>
      </c>
      <c r="CG47" s="25">
        <v>84</v>
      </c>
      <c r="CH47" s="24">
        <v>7821696.3499999996</v>
      </c>
      <c r="CI47" s="25">
        <v>0</v>
      </c>
      <c r="CJ47" s="24">
        <v>0</v>
      </c>
      <c r="CK47" s="25">
        <v>0</v>
      </c>
      <c r="CL47" s="26">
        <v>0</v>
      </c>
      <c r="CM47" s="25">
        <v>0</v>
      </c>
      <c r="CN47" s="24">
        <v>0</v>
      </c>
      <c r="CO47" s="25">
        <v>0</v>
      </c>
      <c r="CP47" s="26">
        <v>0</v>
      </c>
      <c r="CQ47" s="25">
        <v>0</v>
      </c>
      <c r="CR47" s="24">
        <v>0</v>
      </c>
    </row>
    <row r="48" spans="1:96" ht="15" customHeight="1" x14ac:dyDescent="0.25">
      <c r="A48" s="6" t="s">
        <v>213</v>
      </c>
      <c r="B48" s="8" t="s">
        <v>117</v>
      </c>
      <c r="C48" s="21">
        <v>330421</v>
      </c>
      <c r="D48" s="22" t="s">
        <v>124</v>
      </c>
      <c r="E48" s="22" t="s">
        <v>129</v>
      </c>
      <c r="F48" s="23" t="s">
        <v>125</v>
      </c>
      <c r="G48" s="24">
        <f t="shared" si="17"/>
        <v>3877263.34</v>
      </c>
      <c r="H48" s="24">
        <f t="shared" si="18"/>
        <v>3249003.99</v>
      </c>
      <c r="I48" s="25">
        <f t="shared" si="30"/>
        <v>0</v>
      </c>
      <c r="J48" s="24">
        <f t="shared" si="30"/>
        <v>0</v>
      </c>
      <c r="K48" s="25">
        <f t="shared" si="30"/>
        <v>0</v>
      </c>
      <c r="L48" s="24">
        <f t="shared" si="30"/>
        <v>0</v>
      </c>
      <c r="M48" s="25">
        <f t="shared" si="30"/>
        <v>0</v>
      </c>
      <c r="N48" s="24">
        <f t="shared" si="30"/>
        <v>3249003.99</v>
      </c>
      <c r="O48" s="25">
        <f t="shared" si="30"/>
        <v>16</v>
      </c>
      <c r="P48" s="24">
        <f t="shared" si="30"/>
        <v>628259.35</v>
      </c>
      <c r="Q48" s="25">
        <f t="shared" si="30"/>
        <v>0</v>
      </c>
      <c r="R48" s="24">
        <f t="shared" si="30"/>
        <v>0</v>
      </c>
      <c r="S48" s="25">
        <f t="shared" si="30"/>
        <v>0</v>
      </c>
      <c r="T48" s="24">
        <f t="shared" si="30"/>
        <v>0</v>
      </c>
      <c r="U48" s="25">
        <f t="shared" si="30"/>
        <v>0</v>
      </c>
      <c r="V48" s="24">
        <f t="shared" si="30"/>
        <v>0</v>
      </c>
      <c r="W48" s="25">
        <f t="shared" si="30"/>
        <v>0</v>
      </c>
      <c r="X48" s="24">
        <f t="shared" si="30"/>
        <v>0</v>
      </c>
      <c r="Y48" s="24">
        <f t="shared" si="20"/>
        <v>1163179.01</v>
      </c>
      <c r="Z48" s="24">
        <f t="shared" si="21"/>
        <v>974701.2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974701.2</v>
      </c>
      <c r="AG48" s="25">
        <v>5</v>
      </c>
      <c r="AH48" s="24">
        <v>188477.81</v>
      </c>
      <c r="AI48" s="25">
        <v>0</v>
      </c>
      <c r="AJ48" s="26">
        <v>0</v>
      </c>
      <c r="AK48" s="25">
        <v>0</v>
      </c>
      <c r="AL48" s="24">
        <v>0</v>
      </c>
      <c r="AM48" s="25">
        <v>0</v>
      </c>
      <c r="AN48" s="26">
        <v>0</v>
      </c>
      <c r="AO48" s="25">
        <v>0</v>
      </c>
      <c r="AP48" s="24">
        <v>0</v>
      </c>
      <c r="AQ48" s="24">
        <f t="shared" si="22"/>
        <v>775452.67</v>
      </c>
      <c r="AR48" s="24">
        <f t="shared" si="23"/>
        <v>649800.80000000005</v>
      </c>
      <c r="AS48" s="25">
        <v>0</v>
      </c>
      <c r="AT48" s="24">
        <v>0</v>
      </c>
      <c r="AU48" s="25">
        <v>0</v>
      </c>
      <c r="AV48" s="24">
        <v>0</v>
      </c>
      <c r="AW48" s="25">
        <v>0</v>
      </c>
      <c r="AX48" s="24">
        <v>649800.80000000005</v>
      </c>
      <c r="AY48" s="25">
        <v>3</v>
      </c>
      <c r="AZ48" s="24">
        <v>125651.87</v>
      </c>
      <c r="BA48" s="25">
        <v>0</v>
      </c>
      <c r="BB48" s="26">
        <v>0</v>
      </c>
      <c r="BC48" s="25">
        <v>0</v>
      </c>
      <c r="BD48" s="24">
        <v>0</v>
      </c>
      <c r="BE48" s="25">
        <v>0</v>
      </c>
      <c r="BF48" s="26">
        <v>0</v>
      </c>
      <c r="BG48" s="25">
        <v>0</v>
      </c>
      <c r="BH48" s="24">
        <v>0</v>
      </c>
      <c r="BI48" s="24">
        <f t="shared" si="24"/>
        <v>775452.67</v>
      </c>
      <c r="BJ48" s="24">
        <f t="shared" si="25"/>
        <v>649800.80000000005</v>
      </c>
      <c r="BK48" s="25">
        <v>0</v>
      </c>
      <c r="BL48" s="24">
        <v>0</v>
      </c>
      <c r="BM48" s="25">
        <v>0</v>
      </c>
      <c r="BN48" s="24">
        <v>0</v>
      </c>
      <c r="BO48" s="25">
        <v>0</v>
      </c>
      <c r="BP48" s="24">
        <v>649800.80000000005</v>
      </c>
      <c r="BQ48" s="25">
        <v>3</v>
      </c>
      <c r="BR48" s="24">
        <v>125651.87</v>
      </c>
      <c r="BS48" s="25">
        <v>0</v>
      </c>
      <c r="BT48" s="26">
        <v>0</v>
      </c>
      <c r="BU48" s="25">
        <v>0</v>
      </c>
      <c r="BV48" s="24">
        <v>0</v>
      </c>
      <c r="BW48" s="25">
        <v>0</v>
      </c>
      <c r="BX48" s="26">
        <v>0</v>
      </c>
      <c r="BY48" s="25">
        <v>0</v>
      </c>
      <c r="BZ48" s="24">
        <v>0</v>
      </c>
      <c r="CA48" s="24">
        <f t="shared" si="26"/>
        <v>1163178.99</v>
      </c>
      <c r="CB48" s="24">
        <f t="shared" si="27"/>
        <v>974701.19</v>
      </c>
      <c r="CC48" s="25">
        <v>0</v>
      </c>
      <c r="CD48" s="24">
        <v>0</v>
      </c>
      <c r="CE48" s="25">
        <v>0</v>
      </c>
      <c r="CF48" s="24">
        <v>0</v>
      </c>
      <c r="CG48" s="25">
        <v>0</v>
      </c>
      <c r="CH48" s="24">
        <v>974701.19</v>
      </c>
      <c r="CI48" s="25">
        <v>5</v>
      </c>
      <c r="CJ48" s="24">
        <v>188477.8</v>
      </c>
      <c r="CK48" s="25">
        <v>0</v>
      </c>
      <c r="CL48" s="26">
        <v>0</v>
      </c>
      <c r="CM48" s="25">
        <v>0</v>
      </c>
      <c r="CN48" s="24">
        <v>0</v>
      </c>
      <c r="CO48" s="25">
        <v>0</v>
      </c>
      <c r="CP48" s="26">
        <v>0</v>
      </c>
      <c r="CQ48" s="25">
        <v>0</v>
      </c>
      <c r="CR48" s="24">
        <v>0</v>
      </c>
    </row>
    <row r="49" spans="1:96" ht="15" customHeight="1" x14ac:dyDescent="0.25">
      <c r="A49" s="6" t="s">
        <v>214</v>
      </c>
      <c r="B49" s="11" t="s">
        <v>130</v>
      </c>
      <c r="C49" s="21">
        <v>330372</v>
      </c>
      <c r="D49" s="22" t="s">
        <v>124</v>
      </c>
      <c r="E49" s="22" t="s">
        <v>129</v>
      </c>
      <c r="F49" s="23" t="s">
        <v>125</v>
      </c>
      <c r="G49" s="24">
        <f t="shared" si="17"/>
        <v>5456147.4000000004</v>
      </c>
      <c r="H49" s="24">
        <f t="shared" si="18"/>
        <v>272902.65000000002</v>
      </c>
      <c r="I49" s="25">
        <f t="shared" si="30"/>
        <v>0</v>
      </c>
      <c r="J49" s="24">
        <f t="shared" si="30"/>
        <v>0</v>
      </c>
      <c r="K49" s="25">
        <f t="shared" si="30"/>
        <v>0</v>
      </c>
      <c r="L49" s="24">
        <f t="shared" si="30"/>
        <v>0</v>
      </c>
      <c r="M49" s="25">
        <f t="shared" si="30"/>
        <v>0</v>
      </c>
      <c r="N49" s="24">
        <f t="shared" si="30"/>
        <v>272902.65000000002</v>
      </c>
      <c r="O49" s="25">
        <f t="shared" si="30"/>
        <v>8</v>
      </c>
      <c r="P49" s="24">
        <f t="shared" si="30"/>
        <v>1091379.8</v>
      </c>
      <c r="Q49" s="25">
        <f t="shared" si="30"/>
        <v>28</v>
      </c>
      <c r="R49" s="24">
        <f t="shared" si="30"/>
        <v>4091864.95</v>
      </c>
      <c r="S49" s="25">
        <f t="shared" si="30"/>
        <v>0</v>
      </c>
      <c r="T49" s="24">
        <f t="shared" si="30"/>
        <v>0</v>
      </c>
      <c r="U49" s="25">
        <f t="shared" si="30"/>
        <v>28</v>
      </c>
      <c r="V49" s="24">
        <f t="shared" si="30"/>
        <v>4091864.95</v>
      </c>
      <c r="W49" s="25">
        <f t="shared" si="30"/>
        <v>0</v>
      </c>
      <c r="X49" s="24">
        <f t="shared" si="30"/>
        <v>0</v>
      </c>
      <c r="Y49" s="24">
        <f t="shared" si="20"/>
        <v>1636844.23</v>
      </c>
      <c r="Z49" s="24">
        <f t="shared" si="21"/>
        <v>81870.8</v>
      </c>
      <c r="AA49" s="25">
        <v>0</v>
      </c>
      <c r="AB49" s="24">
        <v>0</v>
      </c>
      <c r="AC49" s="25">
        <v>0</v>
      </c>
      <c r="AD49" s="24">
        <v>0</v>
      </c>
      <c r="AE49" s="25">
        <v>0</v>
      </c>
      <c r="AF49" s="24">
        <v>81870.8</v>
      </c>
      <c r="AG49" s="25">
        <v>2</v>
      </c>
      <c r="AH49" s="24">
        <v>327413.94</v>
      </c>
      <c r="AI49" s="25">
        <v>8</v>
      </c>
      <c r="AJ49" s="26">
        <v>1227559.49</v>
      </c>
      <c r="AK49" s="25">
        <v>0</v>
      </c>
      <c r="AL49" s="24">
        <v>0</v>
      </c>
      <c r="AM49" s="25">
        <v>8</v>
      </c>
      <c r="AN49" s="26">
        <v>1227559.49</v>
      </c>
      <c r="AO49" s="25">
        <v>0</v>
      </c>
      <c r="AP49" s="24">
        <v>0</v>
      </c>
      <c r="AQ49" s="24">
        <f t="shared" si="22"/>
        <v>1091229.48</v>
      </c>
      <c r="AR49" s="24">
        <f t="shared" si="23"/>
        <v>54580.53</v>
      </c>
      <c r="AS49" s="25">
        <v>0</v>
      </c>
      <c r="AT49" s="24">
        <v>0</v>
      </c>
      <c r="AU49" s="25">
        <v>0</v>
      </c>
      <c r="AV49" s="24">
        <v>0</v>
      </c>
      <c r="AW49" s="25">
        <v>0</v>
      </c>
      <c r="AX49" s="24">
        <v>54580.53</v>
      </c>
      <c r="AY49" s="25">
        <v>2</v>
      </c>
      <c r="AZ49" s="24">
        <v>218275.96</v>
      </c>
      <c r="BA49" s="25">
        <v>6</v>
      </c>
      <c r="BB49" s="26">
        <v>818372.99</v>
      </c>
      <c r="BC49" s="25">
        <v>0</v>
      </c>
      <c r="BD49" s="24">
        <v>0</v>
      </c>
      <c r="BE49" s="25">
        <v>6</v>
      </c>
      <c r="BF49" s="26">
        <v>818372.99</v>
      </c>
      <c r="BG49" s="25">
        <v>0</v>
      </c>
      <c r="BH49" s="24">
        <v>0</v>
      </c>
      <c r="BI49" s="24">
        <f t="shared" si="24"/>
        <v>1091229.48</v>
      </c>
      <c r="BJ49" s="24">
        <f t="shared" si="25"/>
        <v>54580.53</v>
      </c>
      <c r="BK49" s="25">
        <v>0</v>
      </c>
      <c r="BL49" s="24">
        <v>0</v>
      </c>
      <c r="BM49" s="25">
        <v>0</v>
      </c>
      <c r="BN49" s="24">
        <v>0</v>
      </c>
      <c r="BO49" s="25">
        <v>0</v>
      </c>
      <c r="BP49" s="24">
        <v>54580.53</v>
      </c>
      <c r="BQ49" s="25">
        <v>2</v>
      </c>
      <c r="BR49" s="24">
        <v>218275.96</v>
      </c>
      <c r="BS49" s="25">
        <v>6</v>
      </c>
      <c r="BT49" s="26">
        <v>818372.99</v>
      </c>
      <c r="BU49" s="25">
        <v>0</v>
      </c>
      <c r="BV49" s="24">
        <v>0</v>
      </c>
      <c r="BW49" s="25">
        <v>6</v>
      </c>
      <c r="BX49" s="26">
        <v>818372.99</v>
      </c>
      <c r="BY49" s="25">
        <v>0</v>
      </c>
      <c r="BZ49" s="24">
        <v>0</v>
      </c>
      <c r="CA49" s="24">
        <f t="shared" si="26"/>
        <v>1636844.21</v>
      </c>
      <c r="CB49" s="24">
        <f t="shared" si="27"/>
        <v>81870.789999999994</v>
      </c>
      <c r="CC49" s="25">
        <v>0</v>
      </c>
      <c r="CD49" s="24">
        <v>0</v>
      </c>
      <c r="CE49" s="25">
        <v>0</v>
      </c>
      <c r="CF49" s="24">
        <v>0</v>
      </c>
      <c r="CG49" s="25">
        <v>0</v>
      </c>
      <c r="CH49" s="24">
        <v>81870.789999999994</v>
      </c>
      <c r="CI49" s="25">
        <v>2</v>
      </c>
      <c r="CJ49" s="24">
        <v>327413.94</v>
      </c>
      <c r="CK49" s="25">
        <v>8</v>
      </c>
      <c r="CL49" s="26">
        <v>1227559.48</v>
      </c>
      <c r="CM49" s="25">
        <v>0</v>
      </c>
      <c r="CN49" s="24">
        <v>0</v>
      </c>
      <c r="CO49" s="25">
        <v>8</v>
      </c>
      <c r="CP49" s="26">
        <v>1227559.48</v>
      </c>
      <c r="CQ49" s="25">
        <v>0</v>
      </c>
      <c r="CR49" s="24">
        <v>0</v>
      </c>
    </row>
    <row r="50" spans="1:96" ht="15" customHeight="1" x14ac:dyDescent="0.25">
      <c r="A50" s="6" t="s">
        <v>215</v>
      </c>
      <c r="B50" s="8" t="s">
        <v>131</v>
      </c>
      <c r="C50" s="21">
        <v>330425</v>
      </c>
      <c r="D50" s="22" t="s">
        <v>124</v>
      </c>
      <c r="E50" s="22" t="s">
        <v>129</v>
      </c>
      <c r="F50" s="23" t="s">
        <v>125</v>
      </c>
      <c r="G50" s="24">
        <f t="shared" si="17"/>
        <v>3555548.73</v>
      </c>
      <c r="H50" s="24">
        <f t="shared" si="18"/>
        <v>3555548.73</v>
      </c>
      <c r="I50" s="25">
        <f t="shared" si="30"/>
        <v>0</v>
      </c>
      <c r="J50" s="24">
        <f t="shared" si="30"/>
        <v>0</v>
      </c>
      <c r="K50" s="25">
        <f t="shared" si="30"/>
        <v>0</v>
      </c>
      <c r="L50" s="24">
        <f t="shared" si="30"/>
        <v>0</v>
      </c>
      <c r="M50" s="25">
        <f t="shared" si="30"/>
        <v>0</v>
      </c>
      <c r="N50" s="24">
        <f t="shared" si="30"/>
        <v>3555548.73</v>
      </c>
      <c r="O50" s="25">
        <f t="shared" si="30"/>
        <v>0</v>
      </c>
      <c r="P50" s="24">
        <f t="shared" si="30"/>
        <v>0</v>
      </c>
      <c r="Q50" s="25">
        <f t="shared" si="30"/>
        <v>0</v>
      </c>
      <c r="R50" s="24">
        <f t="shared" si="30"/>
        <v>0</v>
      </c>
      <c r="S50" s="25">
        <f t="shared" si="30"/>
        <v>0</v>
      </c>
      <c r="T50" s="24">
        <f t="shared" si="30"/>
        <v>0</v>
      </c>
      <c r="U50" s="25">
        <f t="shared" si="30"/>
        <v>0</v>
      </c>
      <c r="V50" s="24">
        <f t="shared" si="30"/>
        <v>0</v>
      </c>
      <c r="W50" s="25">
        <f t="shared" si="30"/>
        <v>0</v>
      </c>
      <c r="X50" s="24">
        <f t="shared" si="30"/>
        <v>0</v>
      </c>
      <c r="Y50" s="24">
        <f t="shared" si="20"/>
        <v>3342343.53</v>
      </c>
      <c r="Z50" s="24">
        <f t="shared" si="21"/>
        <v>3342343.53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3342343.53</v>
      </c>
      <c r="AG50" s="25">
        <v>0</v>
      </c>
      <c r="AH50" s="24">
        <v>0</v>
      </c>
      <c r="AI50" s="25">
        <v>0</v>
      </c>
      <c r="AJ50" s="26">
        <v>0</v>
      </c>
      <c r="AK50" s="25">
        <v>0</v>
      </c>
      <c r="AL50" s="24">
        <v>0</v>
      </c>
      <c r="AM50" s="25">
        <v>0</v>
      </c>
      <c r="AN50" s="26">
        <v>0</v>
      </c>
      <c r="AO50" s="25">
        <v>0</v>
      </c>
      <c r="AP50" s="24">
        <v>0</v>
      </c>
      <c r="AQ50" s="24">
        <f t="shared" si="22"/>
        <v>106602.6</v>
      </c>
      <c r="AR50" s="24">
        <f t="shared" si="23"/>
        <v>106602.6</v>
      </c>
      <c r="AS50" s="25">
        <v>0</v>
      </c>
      <c r="AT50" s="24">
        <v>0</v>
      </c>
      <c r="AU50" s="25">
        <v>0</v>
      </c>
      <c r="AV50" s="24">
        <v>0</v>
      </c>
      <c r="AW50" s="25">
        <v>0</v>
      </c>
      <c r="AX50" s="24">
        <v>106602.6</v>
      </c>
      <c r="AY50" s="25">
        <v>0</v>
      </c>
      <c r="AZ50" s="24">
        <v>0</v>
      </c>
      <c r="BA50" s="25">
        <v>0</v>
      </c>
      <c r="BB50" s="26">
        <v>0</v>
      </c>
      <c r="BC50" s="25">
        <v>0</v>
      </c>
      <c r="BD50" s="24">
        <v>0</v>
      </c>
      <c r="BE50" s="25">
        <v>0</v>
      </c>
      <c r="BF50" s="26">
        <v>0</v>
      </c>
      <c r="BG50" s="25">
        <v>0</v>
      </c>
      <c r="BH50" s="24">
        <v>0</v>
      </c>
      <c r="BI50" s="24">
        <f t="shared" si="24"/>
        <v>106602.6</v>
      </c>
      <c r="BJ50" s="24">
        <f t="shared" si="25"/>
        <v>106602.6</v>
      </c>
      <c r="BK50" s="25">
        <v>0</v>
      </c>
      <c r="BL50" s="24">
        <v>0</v>
      </c>
      <c r="BM50" s="25">
        <v>0</v>
      </c>
      <c r="BN50" s="24">
        <v>0</v>
      </c>
      <c r="BO50" s="25">
        <v>0</v>
      </c>
      <c r="BP50" s="24">
        <v>106602.6</v>
      </c>
      <c r="BQ50" s="25">
        <v>0</v>
      </c>
      <c r="BR50" s="24">
        <v>0</v>
      </c>
      <c r="BS50" s="25">
        <v>0</v>
      </c>
      <c r="BT50" s="26">
        <v>0</v>
      </c>
      <c r="BU50" s="25">
        <v>0</v>
      </c>
      <c r="BV50" s="24">
        <v>0</v>
      </c>
      <c r="BW50" s="25">
        <v>0</v>
      </c>
      <c r="BX50" s="26">
        <v>0</v>
      </c>
      <c r="BY50" s="25">
        <v>0</v>
      </c>
      <c r="BZ50" s="24">
        <v>0</v>
      </c>
      <c r="CA50" s="24">
        <f t="shared" si="26"/>
        <v>0</v>
      </c>
      <c r="CB50" s="24">
        <f t="shared" si="27"/>
        <v>0</v>
      </c>
      <c r="CC50" s="25">
        <v>0</v>
      </c>
      <c r="CD50" s="24">
        <v>0</v>
      </c>
      <c r="CE50" s="25">
        <v>0</v>
      </c>
      <c r="CF50" s="24">
        <v>0</v>
      </c>
      <c r="CG50" s="25">
        <v>0</v>
      </c>
      <c r="CH50" s="24">
        <v>0</v>
      </c>
      <c r="CI50" s="25">
        <v>0</v>
      </c>
      <c r="CJ50" s="24">
        <v>0</v>
      </c>
      <c r="CK50" s="25">
        <v>0</v>
      </c>
      <c r="CL50" s="26">
        <v>0</v>
      </c>
      <c r="CM50" s="25">
        <v>0</v>
      </c>
      <c r="CN50" s="24">
        <v>0</v>
      </c>
      <c r="CO50" s="25">
        <v>0</v>
      </c>
      <c r="CP50" s="26">
        <v>0</v>
      </c>
      <c r="CQ50" s="25">
        <v>0</v>
      </c>
      <c r="CR50" s="24">
        <v>0</v>
      </c>
    </row>
    <row r="51" spans="1:96" x14ac:dyDescent="0.25">
      <c r="A51" s="6"/>
      <c r="B51" s="5" t="s">
        <v>20</v>
      </c>
      <c r="C51" s="21"/>
      <c r="D51" s="22"/>
      <c r="E51" s="22" t="s">
        <v>123</v>
      </c>
      <c r="F51" s="23"/>
      <c r="G51" s="24">
        <f t="shared" si="17"/>
        <v>0</v>
      </c>
      <c r="H51" s="24">
        <f t="shared" si="18"/>
        <v>0</v>
      </c>
      <c r="I51" s="25">
        <f t="shared" si="30"/>
        <v>0</v>
      </c>
      <c r="J51" s="24">
        <f t="shared" si="30"/>
        <v>0</v>
      </c>
      <c r="K51" s="25">
        <f t="shared" si="30"/>
        <v>0</v>
      </c>
      <c r="L51" s="24">
        <f t="shared" si="30"/>
        <v>0</v>
      </c>
      <c r="M51" s="25">
        <f t="shared" si="30"/>
        <v>0</v>
      </c>
      <c r="N51" s="24">
        <f t="shared" si="30"/>
        <v>0</v>
      </c>
      <c r="O51" s="25">
        <f t="shared" si="30"/>
        <v>0</v>
      </c>
      <c r="P51" s="24">
        <f t="shared" si="30"/>
        <v>0</v>
      </c>
      <c r="Q51" s="25">
        <f t="shared" si="30"/>
        <v>0</v>
      </c>
      <c r="R51" s="24">
        <f t="shared" si="30"/>
        <v>0</v>
      </c>
      <c r="S51" s="25">
        <f t="shared" si="30"/>
        <v>0</v>
      </c>
      <c r="T51" s="24">
        <f t="shared" si="30"/>
        <v>0</v>
      </c>
      <c r="U51" s="25">
        <f t="shared" si="30"/>
        <v>0</v>
      </c>
      <c r="V51" s="24">
        <f t="shared" si="30"/>
        <v>0</v>
      </c>
      <c r="W51" s="25">
        <f t="shared" si="30"/>
        <v>0</v>
      </c>
      <c r="X51" s="24">
        <f t="shared" si="30"/>
        <v>0</v>
      </c>
      <c r="Y51" s="24">
        <f t="shared" si="20"/>
        <v>0</v>
      </c>
      <c r="Z51" s="24">
        <f t="shared" si="21"/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6">
        <v>0</v>
      </c>
      <c r="AK51" s="25">
        <v>0</v>
      </c>
      <c r="AL51" s="24">
        <v>0</v>
      </c>
      <c r="AM51" s="25">
        <v>0</v>
      </c>
      <c r="AN51" s="26">
        <v>0</v>
      </c>
      <c r="AO51" s="25">
        <v>0</v>
      </c>
      <c r="AP51" s="24">
        <v>0</v>
      </c>
      <c r="AQ51" s="24">
        <f t="shared" si="22"/>
        <v>0</v>
      </c>
      <c r="AR51" s="24">
        <f t="shared" si="23"/>
        <v>0</v>
      </c>
      <c r="AS51" s="25">
        <v>0</v>
      </c>
      <c r="AT51" s="24">
        <v>0</v>
      </c>
      <c r="AU51" s="25">
        <v>0</v>
      </c>
      <c r="AV51" s="24">
        <v>0</v>
      </c>
      <c r="AW51" s="25">
        <v>0</v>
      </c>
      <c r="AX51" s="24">
        <v>0</v>
      </c>
      <c r="AY51" s="25">
        <v>0</v>
      </c>
      <c r="AZ51" s="24">
        <v>0</v>
      </c>
      <c r="BA51" s="25">
        <v>0</v>
      </c>
      <c r="BB51" s="26">
        <v>0</v>
      </c>
      <c r="BC51" s="25">
        <v>0</v>
      </c>
      <c r="BD51" s="24">
        <v>0</v>
      </c>
      <c r="BE51" s="25">
        <v>0</v>
      </c>
      <c r="BF51" s="26">
        <v>0</v>
      </c>
      <c r="BG51" s="25">
        <v>0</v>
      </c>
      <c r="BH51" s="24">
        <v>0</v>
      </c>
      <c r="BI51" s="24">
        <f t="shared" si="24"/>
        <v>0</v>
      </c>
      <c r="BJ51" s="24">
        <f t="shared" si="25"/>
        <v>0</v>
      </c>
      <c r="BK51" s="25">
        <v>0</v>
      </c>
      <c r="BL51" s="24">
        <v>0</v>
      </c>
      <c r="BM51" s="25">
        <v>0</v>
      </c>
      <c r="BN51" s="24">
        <v>0</v>
      </c>
      <c r="BO51" s="25">
        <v>0</v>
      </c>
      <c r="BP51" s="24">
        <v>0</v>
      </c>
      <c r="BQ51" s="25">
        <v>0</v>
      </c>
      <c r="BR51" s="24">
        <v>0</v>
      </c>
      <c r="BS51" s="25">
        <v>0</v>
      </c>
      <c r="BT51" s="26">
        <v>0</v>
      </c>
      <c r="BU51" s="25">
        <v>0</v>
      </c>
      <c r="BV51" s="24">
        <v>0</v>
      </c>
      <c r="BW51" s="25">
        <v>0</v>
      </c>
      <c r="BX51" s="26">
        <v>0</v>
      </c>
      <c r="BY51" s="25">
        <v>0</v>
      </c>
      <c r="BZ51" s="24">
        <v>0</v>
      </c>
      <c r="CA51" s="24">
        <f t="shared" si="26"/>
        <v>0</v>
      </c>
      <c r="CB51" s="24">
        <f t="shared" si="27"/>
        <v>0</v>
      </c>
      <c r="CC51" s="25">
        <v>0</v>
      </c>
      <c r="CD51" s="24">
        <v>0</v>
      </c>
      <c r="CE51" s="25">
        <v>0</v>
      </c>
      <c r="CF51" s="24">
        <v>0</v>
      </c>
      <c r="CG51" s="25">
        <v>0</v>
      </c>
      <c r="CH51" s="24">
        <v>0</v>
      </c>
      <c r="CI51" s="25">
        <v>0</v>
      </c>
      <c r="CJ51" s="24">
        <v>0</v>
      </c>
      <c r="CK51" s="25">
        <v>0</v>
      </c>
      <c r="CL51" s="26">
        <v>0</v>
      </c>
      <c r="CM51" s="25">
        <v>0</v>
      </c>
      <c r="CN51" s="24">
        <v>0</v>
      </c>
      <c r="CO51" s="25">
        <v>0</v>
      </c>
      <c r="CP51" s="26">
        <v>0</v>
      </c>
      <c r="CQ51" s="25">
        <v>0</v>
      </c>
      <c r="CR51" s="24">
        <v>0</v>
      </c>
    </row>
    <row r="52" spans="1:96" ht="15" customHeight="1" x14ac:dyDescent="0.25">
      <c r="A52" s="6" t="s">
        <v>216</v>
      </c>
      <c r="B52" s="8" t="s">
        <v>21</v>
      </c>
      <c r="C52" s="21">
        <v>330110</v>
      </c>
      <c r="D52" s="22" t="s">
        <v>124</v>
      </c>
      <c r="E52" s="22" t="s">
        <v>123</v>
      </c>
      <c r="F52" s="23" t="s">
        <v>125</v>
      </c>
      <c r="G52" s="24">
        <f t="shared" si="17"/>
        <v>41635377.109999999</v>
      </c>
      <c r="H52" s="24">
        <f t="shared" si="18"/>
        <v>28823778.899999999</v>
      </c>
      <c r="I52" s="25">
        <f t="shared" si="30"/>
        <v>21505</v>
      </c>
      <c r="J52" s="24">
        <f t="shared" si="30"/>
        <v>13018406.710000001</v>
      </c>
      <c r="K52" s="25">
        <f t="shared" si="30"/>
        <v>2338</v>
      </c>
      <c r="L52" s="24">
        <f t="shared" si="30"/>
        <v>1415888.68</v>
      </c>
      <c r="M52" s="25">
        <f t="shared" si="30"/>
        <v>8720</v>
      </c>
      <c r="N52" s="24">
        <f t="shared" si="30"/>
        <v>14389483.51</v>
      </c>
      <c r="O52" s="25">
        <f t="shared" si="30"/>
        <v>283</v>
      </c>
      <c r="P52" s="24">
        <f t="shared" si="30"/>
        <v>2741404.48</v>
      </c>
      <c r="Q52" s="25">
        <f t="shared" si="30"/>
        <v>216</v>
      </c>
      <c r="R52" s="24">
        <f t="shared" si="30"/>
        <v>4506465.7300000004</v>
      </c>
      <c r="S52" s="25">
        <f t="shared" si="30"/>
        <v>0</v>
      </c>
      <c r="T52" s="24">
        <f t="shared" si="30"/>
        <v>0</v>
      </c>
      <c r="U52" s="25">
        <f t="shared" si="30"/>
        <v>0</v>
      </c>
      <c r="V52" s="24">
        <f t="shared" si="30"/>
        <v>0</v>
      </c>
      <c r="W52" s="25">
        <f t="shared" si="30"/>
        <v>2189</v>
      </c>
      <c r="X52" s="24">
        <f t="shared" si="30"/>
        <v>5563728</v>
      </c>
      <c r="Y52" s="24">
        <f t="shared" si="20"/>
        <v>11064332.92</v>
      </c>
      <c r="Z52" s="24">
        <f t="shared" si="21"/>
        <v>7499039.8600000003</v>
      </c>
      <c r="AA52" s="25">
        <v>5376</v>
      </c>
      <c r="AB52" s="24">
        <v>3319994.17</v>
      </c>
      <c r="AC52" s="25">
        <v>585</v>
      </c>
      <c r="AD52" s="24">
        <v>424766.6</v>
      </c>
      <c r="AE52" s="25">
        <v>2616</v>
      </c>
      <c r="AF52" s="24">
        <v>3754279.09</v>
      </c>
      <c r="AG52" s="25">
        <v>85</v>
      </c>
      <c r="AH52" s="24">
        <v>822421.34</v>
      </c>
      <c r="AI52" s="25">
        <v>65</v>
      </c>
      <c r="AJ52" s="26">
        <v>1351939.72</v>
      </c>
      <c r="AK52" s="25">
        <v>0</v>
      </c>
      <c r="AL52" s="24">
        <v>0</v>
      </c>
      <c r="AM52" s="25">
        <v>0</v>
      </c>
      <c r="AN52" s="26">
        <v>0</v>
      </c>
      <c r="AO52" s="25">
        <v>547</v>
      </c>
      <c r="AP52" s="24">
        <v>1390932</v>
      </c>
      <c r="AQ52" s="24">
        <f t="shared" si="22"/>
        <v>9753355.6400000006</v>
      </c>
      <c r="AR52" s="24">
        <f t="shared" si="23"/>
        <v>6912849.5899999999</v>
      </c>
      <c r="AS52" s="25">
        <v>4301</v>
      </c>
      <c r="AT52" s="24">
        <v>3189209.18</v>
      </c>
      <c r="AU52" s="25">
        <v>585</v>
      </c>
      <c r="AV52" s="24">
        <v>283177.74</v>
      </c>
      <c r="AW52" s="25">
        <v>1744</v>
      </c>
      <c r="AX52" s="24">
        <v>3440462.67</v>
      </c>
      <c r="AY52" s="25">
        <v>57</v>
      </c>
      <c r="AZ52" s="24">
        <v>548280.9</v>
      </c>
      <c r="BA52" s="25">
        <v>43</v>
      </c>
      <c r="BB52" s="26">
        <v>901293.15</v>
      </c>
      <c r="BC52" s="25">
        <v>0</v>
      </c>
      <c r="BD52" s="24">
        <v>0</v>
      </c>
      <c r="BE52" s="25">
        <v>0</v>
      </c>
      <c r="BF52" s="26">
        <v>0</v>
      </c>
      <c r="BG52" s="25">
        <v>547</v>
      </c>
      <c r="BH52" s="24">
        <v>1390932</v>
      </c>
      <c r="BI52" s="24">
        <f t="shared" si="24"/>
        <v>9753355.6400000006</v>
      </c>
      <c r="BJ52" s="24">
        <f t="shared" si="25"/>
        <v>6912849.5899999999</v>
      </c>
      <c r="BK52" s="25">
        <v>4301</v>
      </c>
      <c r="BL52" s="24">
        <v>3189209.18</v>
      </c>
      <c r="BM52" s="25">
        <v>585</v>
      </c>
      <c r="BN52" s="24">
        <v>283177.74</v>
      </c>
      <c r="BO52" s="25">
        <v>1744</v>
      </c>
      <c r="BP52" s="24">
        <v>3440462.67</v>
      </c>
      <c r="BQ52" s="25">
        <v>57</v>
      </c>
      <c r="BR52" s="24">
        <v>548280.9</v>
      </c>
      <c r="BS52" s="25">
        <v>43</v>
      </c>
      <c r="BT52" s="26">
        <v>901293.15</v>
      </c>
      <c r="BU52" s="25">
        <v>0</v>
      </c>
      <c r="BV52" s="24">
        <v>0</v>
      </c>
      <c r="BW52" s="25">
        <v>0</v>
      </c>
      <c r="BX52" s="26">
        <v>0</v>
      </c>
      <c r="BY52" s="25">
        <v>547</v>
      </c>
      <c r="BZ52" s="24">
        <v>1390932</v>
      </c>
      <c r="CA52" s="24">
        <f t="shared" si="26"/>
        <v>11064332.91</v>
      </c>
      <c r="CB52" s="24">
        <f t="shared" si="27"/>
        <v>7499039.8600000003</v>
      </c>
      <c r="CC52" s="25">
        <v>7527</v>
      </c>
      <c r="CD52" s="24">
        <v>3319994.18</v>
      </c>
      <c r="CE52" s="25">
        <v>583</v>
      </c>
      <c r="CF52" s="24">
        <v>424766.6</v>
      </c>
      <c r="CG52" s="25">
        <v>2616</v>
      </c>
      <c r="CH52" s="24">
        <v>3754279.08</v>
      </c>
      <c r="CI52" s="25">
        <v>84</v>
      </c>
      <c r="CJ52" s="24">
        <v>822421.34</v>
      </c>
      <c r="CK52" s="25">
        <v>65</v>
      </c>
      <c r="CL52" s="26">
        <v>1351939.71</v>
      </c>
      <c r="CM52" s="25">
        <v>0</v>
      </c>
      <c r="CN52" s="24">
        <v>0</v>
      </c>
      <c r="CO52" s="25">
        <v>0</v>
      </c>
      <c r="CP52" s="26">
        <v>0</v>
      </c>
      <c r="CQ52" s="25">
        <v>548</v>
      </c>
      <c r="CR52" s="24">
        <v>1390932</v>
      </c>
    </row>
    <row r="53" spans="1:96" x14ac:dyDescent="0.25">
      <c r="A53" s="12"/>
      <c r="B53" s="5" t="s">
        <v>22</v>
      </c>
      <c r="C53" s="21"/>
      <c r="D53" s="22"/>
      <c r="E53" s="22"/>
      <c r="F53" s="23"/>
      <c r="G53" s="24">
        <f t="shared" si="17"/>
        <v>0</v>
      </c>
      <c r="H53" s="24">
        <f t="shared" si="18"/>
        <v>0</v>
      </c>
      <c r="I53" s="25">
        <f t="shared" si="30"/>
        <v>0</v>
      </c>
      <c r="J53" s="24">
        <f t="shared" si="30"/>
        <v>0</v>
      </c>
      <c r="K53" s="25">
        <f t="shared" si="30"/>
        <v>0</v>
      </c>
      <c r="L53" s="24">
        <f t="shared" si="30"/>
        <v>0</v>
      </c>
      <c r="M53" s="25">
        <f t="shared" si="30"/>
        <v>0</v>
      </c>
      <c r="N53" s="24">
        <f t="shared" si="30"/>
        <v>0</v>
      </c>
      <c r="O53" s="25">
        <f t="shared" si="30"/>
        <v>0</v>
      </c>
      <c r="P53" s="24">
        <f t="shared" si="30"/>
        <v>0</v>
      </c>
      <c r="Q53" s="25">
        <f t="shared" si="30"/>
        <v>0</v>
      </c>
      <c r="R53" s="24">
        <f t="shared" si="30"/>
        <v>0</v>
      </c>
      <c r="S53" s="25">
        <f t="shared" si="30"/>
        <v>0</v>
      </c>
      <c r="T53" s="24">
        <f t="shared" si="30"/>
        <v>0</v>
      </c>
      <c r="U53" s="25">
        <f t="shared" si="30"/>
        <v>0</v>
      </c>
      <c r="V53" s="24">
        <f t="shared" si="30"/>
        <v>0</v>
      </c>
      <c r="W53" s="25">
        <f t="shared" si="30"/>
        <v>0</v>
      </c>
      <c r="X53" s="24">
        <f t="shared" si="30"/>
        <v>0</v>
      </c>
      <c r="Y53" s="24">
        <f t="shared" si="20"/>
        <v>0</v>
      </c>
      <c r="Z53" s="24">
        <f t="shared" si="21"/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6">
        <v>0</v>
      </c>
      <c r="AK53" s="25">
        <v>0</v>
      </c>
      <c r="AL53" s="24">
        <v>0</v>
      </c>
      <c r="AM53" s="25">
        <v>0</v>
      </c>
      <c r="AN53" s="26">
        <v>0</v>
      </c>
      <c r="AO53" s="25">
        <v>0</v>
      </c>
      <c r="AP53" s="24">
        <v>0</v>
      </c>
      <c r="AQ53" s="24">
        <f t="shared" si="22"/>
        <v>0</v>
      </c>
      <c r="AR53" s="24">
        <f t="shared" si="23"/>
        <v>0</v>
      </c>
      <c r="AS53" s="25">
        <v>0</v>
      </c>
      <c r="AT53" s="24">
        <v>0</v>
      </c>
      <c r="AU53" s="25">
        <v>0</v>
      </c>
      <c r="AV53" s="2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6">
        <v>0</v>
      </c>
      <c r="BC53" s="25">
        <v>0</v>
      </c>
      <c r="BD53" s="24">
        <v>0</v>
      </c>
      <c r="BE53" s="25">
        <v>0</v>
      </c>
      <c r="BF53" s="26">
        <v>0</v>
      </c>
      <c r="BG53" s="25">
        <v>0</v>
      </c>
      <c r="BH53" s="24">
        <v>0</v>
      </c>
      <c r="BI53" s="24">
        <f t="shared" si="24"/>
        <v>0</v>
      </c>
      <c r="BJ53" s="24">
        <f t="shared" si="25"/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24">
        <v>0</v>
      </c>
      <c r="BQ53" s="25">
        <v>0</v>
      </c>
      <c r="BR53" s="24">
        <v>0</v>
      </c>
      <c r="BS53" s="25">
        <v>0</v>
      </c>
      <c r="BT53" s="26">
        <v>0</v>
      </c>
      <c r="BU53" s="25">
        <v>0</v>
      </c>
      <c r="BV53" s="24">
        <v>0</v>
      </c>
      <c r="BW53" s="25">
        <v>0</v>
      </c>
      <c r="BX53" s="26">
        <v>0</v>
      </c>
      <c r="BY53" s="25">
        <v>0</v>
      </c>
      <c r="BZ53" s="24">
        <v>0</v>
      </c>
      <c r="CA53" s="24">
        <f t="shared" si="26"/>
        <v>0</v>
      </c>
      <c r="CB53" s="24">
        <f t="shared" si="27"/>
        <v>0</v>
      </c>
      <c r="CC53" s="25">
        <v>0</v>
      </c>
      <c r="CD53" s="24">
        <v>0</v>
      </c>
      <c r="CE53" s="25">
        <v>0</v>
      </c>
      <c r="CF53" s="24">
        <v>0</v>
      </c>
      <c r="CG53" s="25">
        <v>0</v>
      </c>
      <c r="CH53" s="24">
        <v>0</v>
      </c>
      <c r="CI53" s="25">
        <v>0</v>
      </c>
      <c r="CJ53" s="24">
        <v>0</v>
      </c>
      <c r="CK53" s="25">
        <v>0</v>
      </c>
      <c r="CL53" s="26">
        <v>0</v>
      </c>
      <c r="CM53" s="25">
        <v>0</v>
      </c>
      <c r="CN53" s="24">
        <v>0</v>
      </c>
      <c r="CO53" s="25">
        <v>0</v>
      </c>
      <c r="CP53" s="26">
        <v>0</v>
      </c>
      <c r="CQ53" s="25">
        <v>0</v>
      </c>
      <c r="CR53" s="24">
        <v>0</v>
      </c>
    </row>
    <row r="54" spans="1:96" ht="15" customHeight="1" x14ac:dyDescent="0.25">
      <c r="A54" s="6" t="s">
        <v>217</v>
      </c>
      <c r="B54" s="8" t="s">
        <v>23</v>
      </c>
      <c r="C54" s="21">
        <v>330006</v>
      </c>
      <c r="D54" s="22" t="s">
        <v>132</v>
      </c>
      <c r="E54" s="22" t="s">
        <v>123</v>
      </c>
      <c r="F54" s="23" t="s">
        <v>133</v>
      </c>
      <c r="G54" s="24">
        <f>H54+P54+R54+X54</f>
        <v>276283413.07999998</v>
      </c>
      <c r="H54" s="24">
        <f>J54+L54+N54</f>
        <v>134411464.41</v>
      </c>
      <c r="I54" s="25">
        <f t="shared" ref="I54:X54" si="32">AA54+AS54+BK54+CC54</f>
        <v>83855</v>
      </c>
      <c r="J54" s="24">
        <f t="shared" si="32"/>
        <v>54306294.469999999</v>
      </c>
      <c r="K54" s="25">
        <f t="shared" si="32"/>
        <v>7122</v>
      </c>
      <c r="L54" s="24">
        <f t="shared" si="32"/>
        <v>4325933.99</v>
      </c>
      <c r="M54" s="25">
        <f t="shared" si="32"/>
        <v>45040</v>
      </c>
      <c r="N54" s="24">
        <f t="shared" si="32"/>
        <v>75779235.950000003</v>
      </c>
      <c r="O54" s="25">
        <f t="shared" si="32"/>
        <v>1090</v>
      </c>
      <c r="P54" s="24">
        <f t="shared" si="32"/>
        <v>11074919.09</v>
      </c>
      <c r="Q54" s="25">
        <f t="shared" si="32"/>
        <v>4243</v>
      </c>
      <c r="R54" s="24">
        <f t="shared" si="32"/>
        <v>94631022.180000007</v>
      </c>
      <c r="S54" s="25">
        <f t="shared" si="32"/>
        <v>0</v>
      </c>
      <c r="T54" s="24">
        <f t="shared" si="32"/>
        <v>0</v>
      </c>
      <c r="U54" s="25">
        <f t="shared" si="32"/>
        <v>0</v>
      </c>
      <c r="V54" s="24">
        <f t="shared" si="32"/>
        <v>0</v>
      </c>
      <c r="W54" s="25">
        <f t="shared" si="32"/>
        <v>14329</v>
      </c>
      <c r="X54" s="24">
        <f t="shared" si="32"/>
        <v>36166007.399999999</v>
      </c>
      <c r="Y54" s="24">
        <f>Z54+AH54+AJ54+AP54</f>
        <v>76731183.75</v>
      </c>
      <c r="Z54" s="24">
        <f>AB54+AD54+AF54</f>
        <v>35990031.130000003</v>
      </c>
      <c r="AA54" s="25">
        <v>20964</v>
      </c>
      <c r="AB54" s="24">
        <v>13978218.51</v>
      </c>
      <c r="AC54" s="25">
        <v>1781</v>
      </c>
      <c r="AD54" s="24">
        <v>1297780.2</v>
      </c>
      <c r="AE54" s="25">
        <v>13512</v>
      </c>
      <c r="AF54" s="24">
        <v>20714032.420000002</v>
      </c>
      <c r="AG54" s="25">
        <v>327</v>
      </c>
      <c r="AH54" s="24">
        <v>3322475.73</v>
      </c>
      <c r="AI54" s="25">
        <v>1273</v>
      </c>
      <c r="AJ54" s="26">
        <v>28389306.649999999</v>
      </c>
      <c r="AK54" s="25">
        <v>0</v>
      </c>
      <c r="AL54" s="24">
        <v>0</v>
      </c>
      <c r="AM54" s="25">
        <v>0</v>
      </c>
      <c r="AN54" s="26">
        <v>0</v>
      </c>
      <c r="AO54" s="25">
        <v>3582</v>
      </c>
      <c r="AP54" s="24">
        <v>9029370.2400000002</v>
      </c>
      <c r="AQ54" s="24">
        <f>AR54+AZ54+BB54+BH54</f>
        <v>61386259.590000004</v>
      </c>
      <c r="AR54" s="24">
        <f>AT54+AV54+AX54</f>
        <v>31215701.09</v>
      </c>
      <c r="AS54" s="25">
        <v>16771</v>
      </c>
      <c r="AT54" s="24">
        <v>13174928.73</v>
      </c>
      <c r="AU54" s="25">
        <v>1781</v>
      </c>
      <c r="AV54" s="24">
        <v>865186.8</v>
      </c>
      <c r="AW54" s="25">
        <v>9008</v>
      </c>
      <c r="AX54" s="24">
        <v>17175585.559999999</v>
      </c>
      <c r="AY54" s="25">
        <v>218</v>
      </c>
      <c r="AZ54" s="24">
        <v>2214983.8199999998</v>
      </c>
      <c r="BA54" s="25">
        <v>849</v>
      </c>
      <c r="BB54" s="26">
        <v>18926204.440000001</v>
      </c>
      <c r="BC54" s="25">
        <v>0</v>
      </c>
      <c r="BD54" s="24">
        <v>0</v>
      </c>
      <c r="BE54" s="25">
        <v>0</v>
      </c>
      <c r="BF54" s="26">
        <v>0</v>
      </c>
      <c r="BG54" s="25">
        <v>3582</v>
      </c>
      <c r="BH54" s="24">
        <v>9029370.2400000002</v>
      </c>
      <c r="BI54" s="24">
        <f>BJ54+BR54+BT54+BZ54</f>
        <v>61386259.590000004</v>
      </c>
      <c r="BJ54" s="24">
        <f>BL54+BN54+BP54</f>
        <v>31215701.09</v>
      </c>
      <c r="BK54" s="25">
        <v>16771</v>
      </c>
      <c r="BL54" s="24">
        <v>13174928.73</v>
      </c>
      <c r="BM54" s="25">
        <v>1781</v>
      </c>
      <c r="BN54" s="24">
        <v>865186.8</v>
      </c>
      <c r="BO54" s="25">
        <v>9008</v>
      </c>
      <c r="BP54" s="24">
        <v>17175585.559999999</v>
      </c>
      <c r="BQ54" s="25">
        <v>218</v>
      </c>
      <c r="BR54" s="24">
        <v>2214983.8199999998</v>
      </c>
      <c r="BS54" s="25">
        <v>849</v>
      </c>
      <c r="BT54" s="26">
        <v>18926204.440000001</v>
      </c>
      <c r="BU54" s="25">
        <v>0</v>
      </c>
      <c r="BV54" s="24">
        <v>0</v>
      </c>
      <c r="BW54" s="25">
        <v>0</v>
      </c>
      <c r="BX54" s="26">
        <v>0</v>
      </c>
      <c r="BY54" s="25">
        <v>3582</v>
      </c>
      <c r="BZ54" s="24">
        <v>9029370.2400000002</v>
      </c>
      <c r="CA54" s="24">
        <f>CB54+CJ54+CL54+CR54</f>
        <v>76779710.150000006</v>
      </c>
      <c r="CB54" s="24">
        <f>CD54+CF54+CH54</f>
        <v>35990031.100000001</v>
      </c>
      <c r="CC54" s="25">
        <v>29349</v>
      </c>
      <c r="CD54" s="24">
        <v>13978218.5</v>
      </c>
      <c r="CE54" s="25">
        <v>1779</v>
      </c>
      <c r="CF54" s="24">
        <v>1297780.19</v>
      </c>
      <c r="CG54" s="25">
        <v>13512</v>
      </c>
      <c r="CH54" s="24">
        <v>20714032.41</v>
      </c>
      <c r="CI54" s="25">
        <v>327</v>
      </c>
      <c r="CJ54" s="24">
        <v>3322475.72</v>
      </c>
      <c r="CK54" s="25">
        <v>1272</v>
      </c>
      <c r="CL54" s="26">
        <v>28389306.649999999</v>
      </c>
      <c r="CM54" s="25">
        <v>0</v>
      </c>
      <c r="CN54" s="24">
        <v>0</v>
      </c>
      <c r="CO54" s="25">
        <v>0</v>
      </c>
      <c r="CP54" s="26">
        <v>0</v>
      </c>
      <c r="CQ54" s="25">
        <v>3583</v>
      </c>
      <c r="CR54" s="24">
        <v>9077896.6799999997</v>
      </c>
    </row>
    <row r="55" spans="1:96" ht="15" customHeight="1" x14ac:dyDescent="0.25">
      <c r="A55" s="6" t="s">
        <v>218</v>
      </c>
      <c r="B55" s="8" t="s">
        <v>24</v>
      </c>
      <c r="C55" s="21">
        <v>330005</v>
      </c>
      <c r="D55" s="22" t="s">
        <v>132</v>
      </c>
      <c r="E55" s="22" t="s">
        <v>123</v>
      </c>
      <c r="F55" s="23" t="s">
        <v>133</v>
      </c>
      <c r="G55" s="24">
        <f t="shared" si="17"/>
        <v>50081578.140000001</v>
      </c>
      <c r="H55" s="24">
        <f t="shared" si="18"/>
        <v>30708284.149999999</v>
      </c>
      <c r="I55" s="25">
        <f t="shared" si="30"/>
        <v>16207</v>
      </c>
      <c r="J55" s="24">
        <f t="shared" si="30"/>
        <v>13651545.060000001</v>
      </c>
      <c r="K55" s="25">
        <f t="shared" si="30"/>
        <v>5232</v>
      </c>
      <c r="L55" s="24">
        <f t="shared" si="30"/>
        <v>3341850.69</v>
      </c>
      <c r="M55" s="25">
        <f t="shared" si="30"/>
        <v>11377</v>
      </c>
      <c r="N55" s="24">
        <f t="shared" si="30"/>
        <v>13714888.4</v>
      </c>
      <c r="O55" s="25">
        <f t="shared" si="30"/>
        <v>284</v>
      </c>
      <c r="P55" s="24">
        <f t="shared" si="30"/>
        <v>2866267.51</v>
      </c>
      <c r="Q55" s="25">
        <f t="shared" si="30"/>
        <v>873</v>
      </c>
      <c r="R55" s="24">
        <f t="shared" si="30"/>
        <v>16507026.48</v>
      </c>
      <c r="S55" s="25">
        <f t="shared" si="30"/>
        <v>0</v>
      </c>
      <c r="T55" s="24">
        <f t="shared" si="30"/>
        <v>0</v>
      </c>
      <c r="U55" s="25">
        <f t="shared" si="30"/>
        <v>0</v>
      </c>
      <c r="V55" s="24">
        <f t="shared" si="30"/>
        <v>0</v>
      </c>
      <c r="W55" s="25">
        <f t="shared" si="30"/>
        <v>0</v>
      </c>
      <c r="X55" s="24">
        <f t="shared" si="30"/>
        <v>0</v>
      </c>
      <c r="Y55" s="24">
        <f t="shared" si="20"/>
        <v>13689078.76</v>
      </c>
      <c r="Z55" s="24">
        <f t="shared" si="21"/>
        <v>7877090.5700000003</v>
      </c>
      <c r="AA55" s="25">
        <v>4052</v>
      </c>
      <c r="AB55" s="24">
        <v>3414412.23</v>
      </c>
      <c r="AC55" s="25">
        <v>1308</v>
      </c>
      <c r="AD55" s="24">
        <v>1002555.21</v>
      </c>
      <c r="AE55" s="25">
        <v>3413</v>
      </c>
      <c r="AF55" s="24">
        <v>3460123.13</v>
      </c>
      <c r="AG55" s="25">
        <v>85</v>
      </c>
      <c r="AH55" s="24">
        <v>859880.25</v>
      </c>
      <c r="AI55" s="25">
        <v>262</v>
      </c>
      <c r="AJ55" s="26">
        <v>4952107.9400000004</v>
      </c>
      <c r="AK55" s="25">
        <v>0</v>
      </c>
      <c r="AL55" s="24">
        <v>0</v>
      </c>
      <c r="AM55" s="25">
        <v>0</v>
      </c>
      <c r="AN55" s="26">
        <v>0</v>
      </c>
      <c r="AO55" s="25">
        <v>0</v>
      </c>
      <c r="AP55" s="24">
        <v>0</v>
      </c>
      <c r="AQ55" s="24">
        <f t="shared" si="22"/>
        <v>11351710.310000001</v>
      </c>
      <c r="AR55" s="24">
        <f t="shared" si="23"/>
        <v>7477051.5099999998</v>
      </c>
      <c r="AS55" s="25">
        <v>3241</v>
      </c>
      <c r="AT55" s="24">
        <v>3411360.3</v>
      </c>
      <c r="AU55" s="25">
        <v>1308</v>
      </c>
      <c r="AV55" s="24">
        <v>668370.14</v>
      </c>
      <c r="AW55" s="25">
        <v>2275</v>
      </c>
      <c r="AX55" s="24">
        <v>3397321.07</v>
      </c>
      <c r="AY55" s="25">
        <v>57</v>
      </c>
      <c r="AZ55" s="24">
        <v>573253.5</v>
      </c>
      <c r="BA55" s="25">
        <v>175</v>
      </c>
      <c r="BB55" s="26">
        <v>3301405.3</v>
      </c>
      <c r="BC55" s="25">
        <v>0</v>
      </c>
      <c r="BD55" s="24">
        <v>0</v>
      </c>
      <c r="BE55" s="25">
        <v>0</v>
      </c>
      <c r="BF55" s="26">
        <v>0</v>
      </c>
      <c r="BG55" s="25">
        <v>0</v>
      </c>
      <c r="BH55" s="24">
        <v>0</v>
      </c>
      <c r="BI55" s="24">
        <f t="shared" si="24"/>
        <v>11351710.310000001</v>
      </c>
      <c r="BJ55" s="24">
        <f t="shared" si="25"/>
        <v>7477051.5099999998</v>
      </c>
      <c r="BK55" s="25">
        <v>3241</v>
      </c>
      <c r="BL55" s="24">
        <v>3411360.3</v>
      </c>
      <c r="BM55" s="25">
        <v>1308</v>
      </c>
      <c r="BN55" s="24">
        <v>668370.14</v>
      </c>
      <c r="BO55" s="25">
        <v>2275</v>
      </c>
      <c r="BP55" s="24">
        <v>3397321.07</v>
      </c>
      <c r="BQ55" s="25">
        <v>57</v>
      </c>
      <c r="BR55" s="24">
        <v>573253.5</v>
      </c>
      <c r="BS55" s="25">
        <v>175</v>
      </c>
      <c r="BT55" s="26">
        <v>3301405.3</v>
      </c>
      <c r="BU55" s="25">
        <v>0</v>
      </c>
      <c r="BV55" s="24">
        <v>0</v>
      </c>
      <c r="BW55" s="25">
        <v>0</v>
      </c>
      <c r="BX55" s="26">
        <v>0</v>
      </c>
      <c r="BY55" s="25">
        <v>0</v>
      </c>
      <c r="BZ55" s="24">
        <v>0</v>
      </c>
      <c r="CA55" s="24">
        <f t="shared" si="26"/>
        <v>13689078.76</v>
      </c>
      <c r="CB55" s="24">
        <f t="shared" si="27"/>
        <v>7877090.5599999996</v>
      </c>
      <c r="CC55" s="25">
        <v>5673</v>
      </c>
      <c r="CD55" s="24">
        <v>3414412.23</v>
      </c>
      <c r="CE55" s="25">
        <v>1308</v>
      </c>
      <c r="CF55" s="24">
        <v>1002555.2</v>
      </c>
      <c r="CG55" s="25">
        <v>3414</v>
      </c>
      <c r="CH55" s="24">
        <v>3460123.13</v>
      </c>
      <c r="CI55" s="25">
        <v>85</v>
      </c>
      <c r="CJ55" s="24">
        <v>859880.26</v>
      </c>
      <c r="CK55" s="25">
        <v>261</v>
      </c>
      <c r="CL55" s="26">
        <v>4952107.9400000004</v>
      </c>
      <c r="CM55" s="25">
        <v>0</v>
      </c>
      <c r="CN55" s="24">
        <v>0</v>
      </c>
      <c r="CO55" s="25">
        <v>0</v>
      </c>
      <c r="CP55" s="26">
        <v>0</v>
      </c>
      <c r="CQ55" s="25">
        <v>0</v>
      </c>
      <c r="CR55" s="24">
        <v>0</v>
      </c>
    </row>
    <row r="56" spans="1:96" ht="15" customHeight="1" x14ac:dyDescent="0.25">
      <c r="A56" s="6" t="s">
        <v>219</v>
      </c>
      <c r="B56" s="8" t="s">
        <v>25</v>
      </c>
      <c r="C56" s="21">
        <v>330204</v>
      </c>
      <c r="D56" s="22" t="s">
        <v>132</v>
      </c>
      <c r="E56" s="22" t="s">
        <v>123</v>
      </c>
      <c r="F56" s="23" t="s">
        <v>133</v>
      </c>
      <c r="G56" s="24">
        <f t="shared" si="17"/>
        <v>20188491.710000001</v>
      </c>
      <c r="H56" s="24">
        <f t="shared" si="18"/>
        <v>20188491.710000001</v>
      </c>
      <c r="I56" s="25">
        <f t="shared" si="30"/>
        <v>7629</v>
      </c>
      <c r="J56" s="24">
        <f t="shared" si="30"/>
        <v>3575215.19</v>
      </c>
      <c r="K56" s="25">
        <f t="shared" si="30"/>
        <v>1326</v>
      </c>
      <c r="L56" s="24">
        <f t="shared" si="30"/>
        <v>761375.46</v>
      </c>
      <c r="M56" s="25">
        <f t="shared" si="30"/>
        <v>14394</v>
      </c>
      <c r="N56" s="24">
        <f t="shared" si="30"/>
        <v>15851901.060000001</v>
      </c>
      <c r="O56" s="25">
        <f t="shared" si="30"/>
        <v>0</v>
      </c>
      <c r="P56" s="24">
        <f t="shared" si="30"/>
        <v>0</v>
      </c>
      <c r="Q56" s="25">
        <f t="shared" si="30"/>
        <v>0</v>
      </c>
      <c r="R56" s="24">
        <f t="shared" si="30"/>
        <v>0</v>
      </c>
      <c r="S56" s="25">
        <f t="shared" si="30"/>
        <v>0</v>
      </c>
      <c r="T56" s="24">
        <f t="shared" si="30"/>
        <v>0</v>
      </c>
      <c r="U56" s="25">
        <f t="shared" si="30"/>
        <v>0</v>
      </c>
      <c r="V56" s="24">
        <f t="shared" si="30"/>
        <v>0</v>
      </c>
      <c r="W56" s="25">
        <f t="shared" si="30"/>
        <v>0</v>
      </c>
      <c r="X56" s="24">
        <f t="shared" ref="X56:X119" si="33">AP56+BH56+BZ56+CR56</f>
        <v>0</v>
      </c>
      <c r="Y56" s="24">
        <f t="shared" si="20"/>
        <v>6056547.5199999996</v>
      </c>
      <c r="Z56" s="24">
        <f t="shared" si="21"/>
        <v>6056547.5199999996</v>
      </c>
      <c r="AA56" s="25">
        <v>1907</v>
      </c>
      <c r="AB56" s="24">
        <v>1072564.56</v>
      </c>
      <c r="AC56" s="25">
        <v>332</v>
      </c>
      <c r="AD56" s="24">
        <v>228412.64</v>
      </c>
      <c r="AE56" s="25">
        <v>4318</v>
      </c>
      <c r="AF56" s="24">
        <v>4755570.32</v>
      </c>
      <c r="AG56" s="25">
        <v>0</v>
      </c>
      <c r="AH56" s="24">
        <v>0</v>
      </c>
      <c r="AI56" s="25">
        <v>0</v>
      </c>
      <c r="AJ56" s="26">
        <v>0</v>
      </c>
      <c r="AK56" s="25">
        <v>0</v>
      </c>
      <c r="AL56" s="24">
        <v>0</v>
      </c>
      <c r="AM56" s="25">
        <v>0</v>
      </c>
      <c r="AN56" s="26">
        <v>0</v>
      </c>
      <c r="AO56" s="25">
        <v>0</v>
      </c>
      <c r="AP56" s="24">
        <v>0</v>
      </c>
      <c r="AQ56" s="24">
        <f t="shared" si="22"/>
        <v>4037698.34</v>
      </c>
      <c r="AR56" s="24">
        <f t="shared" si="23"/>
        <v>4037698.34</v>
      </c>
      <c r="AS56" s="25">
        <v>1526</v>
      </c>
      <c r="AT56" s="24">
        <v>715043.04</v>
      </c>
      <c r="AU56" s="25">
        <v>332</v>
      </c>
      <c r="AV56" s="24">
        <v>152275.09</v>
      </c>
      <c r="AW56" s="25">
        <v>2879</v>
      </c>
      <c r="AX56" s="24">
        <v>3170380.21</v>
      </c>
      <c r="AY56" s="25">
        <v>0</v>
      </c>
      <c r="AZ56" s="24">
        <v>0</v>
      </c>
      <c r="BA56" s="25">
        <v>0</v>
      </c>
      <c r="BB56" s="26">
        <v>0</v>
      </c>
      <c r="BC56" s="25">
        <v>0</v>
      </c>
      <c r="BD56" s="24">
        <v>0</v>
      </c>
      <c r="BE56" s="25">
        <v>0</v>
      </c>
      <c r="BF56" s="26">
        <v>0</v>
      </c>
      <c r="BG56" s="25">
        <v>0</v>
      </c>
      <c r="BH56" s="24">
        <v>0</v>
      </c>
      <c r="BI56" s="24">
        <f t="shared" si="24"/>
        <v>4037698.34</v>
      </c>
      <c r="BJ56" s="24">
        <f t="shared" si="25"/>
        <v>4037698.34</v>
      </c>
      <c r="BK56" s="25">
        <v>1526</v>
      </c>
      <c r="BL56" s="24">
        <v>715043.04</v>
      </c>
      <c r="BM56" s="25">
        <v>332</v>
      </c>
      <c r="BN56" s="24">
        <v>152275.09</v>
      </c>
      <c r="BO56" s="25">
        <v>2879</v>
      </c>
      <c r="BP56" s="24">
        <v>3170380.21</v>
      </c>
      <c r="BQ56" s="25">
        <v>0</v>
      </c>
      <c r="BR56" s="24">
        <v>0</v>
      </c>
      <c r="BS56" s="25">
        <v>0</v>
      </c>
      <c r="BT56" s="26">
        <v>0</v>
      </c>
      <c r="BU56" s="25">
        <v>0</v>
      </c>
      <c r="BV56" s="24">
        <v>0</v>
      </c>
      <c r="BW56" s="25">
        <v>0</v>
      </c>
      <c r="BX56" s="26">
        <v>0</v>
      </c>
      <c r="BY56" s="25">
        <v>0</v>
      </c>
      <c r="BZ56" s="24">
        <v>0</v>
      </c>
      <c r="CA56" s="24">
        <f t="shared" si="26"/>
        <v>6056547.5099999998</v>
      </c>
      <c r="CB56" s="24">
        <f t="shared" si="27"/>
        <v>6056547.5099999998</v>
      </c>
      <c r="CC56" s="25">
        <v>2670</v>
      </c>
      <c r="CD56" s="24">
        <v>1072564.55</v>
      </c>
      <c r="CE56" s="25">
        <v>330</v>
      </c>
      <c r="CF56" s="24">
        <v>228412.64</v>
      </c>
      <c r="CG56" s="25">
        <v>4318</v>
      </c>
      <c r="CH56" s="24">
        <v>4755570.32</v>
      </c>
      <c r="CI56" s="25">
        <v>0</v>
      </c>
      <c r="CJ56" s="24">
        <v>0</v>
      </c>
      <c r="CK56" s="25">
        <v>0</v>
      </c>
      <c r="CL56" s="26">
        <v>0</v>
      </c>
      <c r="CM56" s="25">
        <v>0</v>
      </c>
      <c r="CN56" s="24">
        <v>0</v>
      </c>
      <c r="CO56" s="25">
        <v>0</v>
      </c>
      <c r="CP56" s="26">
        <v>0</v>
      </c>
      <c r="CQ56" s="25">
        <v>0</v>
      </c>
      <c r="CR56" s="24">
        <v>0</v>
      </c>
    </row>
    <row r="57" spans="1:96" ht="15" customHeight="1" x14ac:dyDescent="0.25">
      <c r="A57" s="6" t="s">
        <v>220</v>
      </c>
      <c r="B57" s="8" t="s">
        <v>134</v>
      </c>
      <c r="C57" s="21">
        <v>330008</v>
      </c>
      <c r="D57" s="22" t="s">
        <v>132</v>
      </c>
      <c r="E57" s="22" t="s">
        <v>135</v>
      </c>
      <c r="F57" s="23" t="s">
        <v>133</v>
      </c>
      <c r="G57" s="24">
        <f t="shared" si="17"/>
        <v>14001020.15</v>
      </c>
      <c r="H57" s="24">
        <f t="shared" si="18"/>
        <v>9198899.9100000001</v>
      </c>
      <c r="I57" s="25">
        <f t="shared" ref="I57:W73" si="34">AA57+AS57+BK57+CC57</f>
        <v>12043</v>
      </c>
      <c r="J57" s="24">
        <f t="shared" si="34"/>
        <v>4217196.9800000004</v>
      </c>
      <c r="K57" s="25">
        <f t="shared" si="34"/>
        <v>222</v>
      </c>
      <c r="L57" s="24">
        <f t="shared" si="34"/>
        <v>128403.74</v>
      </c>
      <c r="M57" s="25">
        <f t="shared" si="34"/>
        <v>4053</v>
      </c>
      <c r="N57" s="24">
        <f t="shared" si="34"/>
        <v>4853299.1900000004</v>
      </c>
      <c r="O57" s="25">
        <f t="shared" si="34"/>
        <v>502</v>
      </c>
      <c r="P57" s="24">
        <f t="shared" si="34"/>
        <v>4802120.24</v>
      </c>
      <c r="Q57" s="25">
        <f t="shared" si="34"/>
        <v>0</v>
      </c>
      <c r="R57" s="24">
        <f t="shared" si="34"/>
        <v>0</v>
      </c>
      <c r="S57" s="25">
        <f t="shared" si="34"/>
        <v>0</v>
      </c>
      <c r="T57" s="24">
        <f t="shared" si="34"/>
        <v>0</v>
      </c>
      <c r="U57" s="25">
        <f t="shared" si="34"/>
        <v>0</v>
      </c>
      <c r="V57" s="24">
        <f t="shared" si="34"/>
        <v>0</v>
      </c>
      <c r="W57" s="25">
        <f t="shared" si="34"/>
        <v>0</v>
      </c>
      <c r="X57" s="24">
        <f t="shared" si="33"/>
        <v>0</v>
      </c>
      <c r="Y57" s="24">
        <f t="shared" si="20"/>
        <v>3886201.29</v>
      </c>
      <c r="Z57" s="24">
        <f t="shared" si="21"/>
        <v>2445565.2200000002</v>
      </c>
      <c r="AA57" s="25">
        <v>3011</v>
      </c>
      <c r="AB57" s="24">
        <v>1104965.67</v>
      </c>
      <c r="AC57" s="25">
        <v>56</v>
      </c>
      <c r="AD57" s="24">
        <v>38521.120000000003</v>
      </c>
      <c r="AE57" s="25">
        <v>1216</v>
      </c>
      <c r="AF57" s="24">
        <v>1302078.43</v>
      </c>
      <c r="AG57" s="25">
        <v>151</v>
      </c>
      <c r="AH57" s="24">
        <v>1440636.07</v>
      </c>
      <c r="AI57" s="25">
        <v>0</v>
      </c>
      <c r="AJ57" s="26">
        <v>0</v>
      </c>
      <c r="AK57" s="25">
        <v>0</v>
      </c>
      <c r="AL57" s="24">
        <v>0</v>
      </c>
      <c r="AM57" s="25">
        <v>0</v>
      </c>
      <c r="AN57" s="26">
        <v>0</v>
      </c>
      <c r="AO57" s="25">
        <v>0</v>
      </c>
      <c r="AP57" s="24">
        <v>0</v>
      </c>
      <c r="AQ57" s="24">
        <f t="shared" si="22"/>
        <v>3114308.79</v>
      </c>
      <c r="AR57" s="24">
        <f t="shared" si="23"/>
        <v>2153884.7400000002</v>
      </c>
      <c r="AS57" s="25">
        <v>2409</v>
      </c>
      <c r="AT57" s="24">
        <v>1003632.82</v>
      </c>
      <c r="AU57" s="25">
        <v>56</v>
      </c>
      <c r="AV57" s="24">
        <v>25680.75</v>
      </c>
      <c r="AW57" s="25">
        <v>811</v>
      </c>
      <c r="AX57" s="24">
        <v>1124571.17</v>
      </c>
      <c r="AY57" s="25">
        <v>100</v>
      </c>
      <c r="AZ57" s="24">
        <v>960424.05</v>
      </c>
      <c r="BA57" s="25">
        <v>0</v>
      </c>
      <c r="BB57" s="26">
        <v>0</v>
      </c>
      <c r="BC57" s="25">
        <v>0</v>
      </c>
      <c r="BD57" s="24">
        <v>0</v>
      </c>
      <c r="BE57" s="25">
        <v>0</v>
      </c>
      <c r="BF57" s="26">
        <v>0</v>
      </c>
      <c r="BG57" s="25">
        <v>0</v>
      </c>
      <c r="BH57" s="24">
        <v>0</v>
      </c>
      <c r="BI57" s="24">
        <f t="shared" si="24"/>
        <v>3114308.79</v>
      </c>
      <c r="BJ57" s="24">
        <f t="shared" si="25"/>
        <v>2153884.7400000002</v>
      </c>
      <c r="BK57" s="25">
        <v>2409</v>
      </c>
      <c r="BL57" s="24">
        <v>1003632.82</v>
      </c>
      <c r="BM57" s="25">
        <v>56</v>
      </c>
      <c r="BN57" s="24">
        <v>25680.75</v>
      </c>
      <c r="BO57" s="25">
        <v>811</v>
      </c>
      <c r="BP57" s="24">
        <v>1124571.17</v>
      </c>
      <c r="BQ57" s="25">
        <v>100</v>
      </c>
      <c r="BR57" s="24">
        <v>960424.05</v>
      </c>
      <c r="BS57" s="25">
        <v>0</v>
      </c>
      <c r="BT57" s="26">
        <v>0</v>
      </c>
      <c r="BU57" s="25">
        <v>0</v>
      </c>
      <c r="BV57" s="24">
        <v>0</v>
      </c>
      <c r="BW57" s="25">
        <v>0</v>
      </c>
      <c r="BX57" s="26">
        <v>0</v>
      </c>
      <c r="BY57" s="25">
        <v>0</v>
      </c>
      <c r="BZ57" s="24">
        <v>0</v>
      </c>
      <c r="CA57" s="24">
        <f t="shared" si="26"/>
        <v>3886201.28</v>
      </c>
      <c r="CB57" s="24">
        <f t="shared" si="27"/>
        <v>2445565.21</v>
      </c>
      <c r="CC57" s="25">
        <v>4214</v>
      </c>
      <c r="CD57" s="24">
        <v>1104965.67</v>
      </c>
      <c r="CE57" s="25">
        <v>54</v>
      </c>
      <c r="CF57" s="24">
        <v>38521.120000000003</v>
      </c>
      <c r="CG57" s="25">
        <v>1215</v>
      </c>
      <c r="CH57" s="24">
        <v>1302078.42</v>
      </c>
      <c r="CI57" s="25">
        <v>151</v>
      </c>
      <c r="CJ57" s="24">
        <v>1440636.07</v>
      </c>
      <c r="CK57" s="25">
        <v>0</v>
      </c>
      <c r="CL57" s="26">
        <v>0</v>
      </c>
      <c r="CM57" s="25">
        <v>0</v>
      </c>
      <c r="CN57" s="24">
        <v>0</v>
      </c>
      <c r="CO57" s="25">
        <v>0</v>
      </c>
      <c r="CP57" s="26">
        <v>0</v>
      </c>
      <c r="CQ57" s="25">
        <v>0</v>
      </c>
      <c r="CR57" s="24">
        <v>0</v>
      </c>
    </row>
    <row r="58" spans="1:96" ht="15" customHeight="1" x14ac:dyDescent="0.25">
      <c r="A58" s="10" t="s">
        <v>221</v>
      </c>
      <c r="B58" s="8" t="s">
        <v>136</v>
      </c>
      <c r="C58" s="21">
        <v>330387</v>
      </c>
      <c r="D58" s="22" t="s">
        <v>132</v>
      </c>
      <c r="E58" s="22" t="s">
        <v>129</v>
      </c>
      <c r="F58" s="23" t="s">
        <v>133</v>
      </c>
      <c r="G58" s="24">
        <f t="shared" si="17"/>
        <v>1836986.81</v>
      </c>
      <c r="H58" s="24">
        <f t="shared" si="18"/>
        <v>851671.75</v>
      </c>
      <c r="I58" s="25">
        <f t="shared" si="34"/>
        <v>584</v>
      </c>
      <c r="J58" s="24">
        <f t="shared" si="34"/>
        <v>85437.04</v>
      </c>
      <c r="K58" s="25">
        <f t="shared" si="34"/>
        <v>0</v>
      </c>
      <c r="L58" s="24">
        <f t="shared" si="34"/>
        <v>0</v>
      </c>
      <c r="M58" s="25">
        <f t="shared" si="34"/>
        <v>747</v>
      </c>
      <c r="N58" s="24">
        <f t="shared" si="34"/>
        <v>766234.71</v>
      </c>
      <c r="O58" s="25">
        <f t="shared" si="34"/>
        <v>63</v>
      </c>
      <c r="P58" s="24">
        <f t="shared" si="34"/>
        <v>660173.24</v>
      </c>
      <c r="Q58" s="25">
        <f t="shared" si="34"/>
        <v>18</v>
      </c>
      <c r="R58" s="24">
        <f t="shared" si="34"/>
        <v>325141.82</v>
      </c>
      <c r="S58" s="25">
        <f t="shared" si="34"/>
        <v>0</v>
      </c>
      <c r="T58" s="24">
        <f t="shared" si="34"/>
        <v>0</v>
      </c>
      <c r="U58" s="25">
        <f t="shared" si="34"/>
        <v>0</v>
      </c>
      <c r="V58" s="24">
        <f t="shared" si="34"/>
        <v>0</v>
      </c>
      <c r="W58" s="25">
        <f t="shared" si="34"/>
        <v>0</v>
      </c>
      <c r="X58" s="24">
        <f t="shared" si="33"/>
        <v>0</v>
      </c>
      <c r="Y58" s="24">
        <f>Z58+AH58+AJ58+AP58</f>
        <v>749148.01</v>
      </c>
      <c r="Z58" s="24">
        <f>AB58+AD58+AF58</f>
        <v>255501.52</v>
      </c>
      <c r="AA58" s="25">
        <v>146</v>
      </c>
      <c r="AB58" s="24">
        <v>25631.11</v>
      </c>
      <c r="AC58" s="25">
        <v>0</v>
      </c>
      <c r="AD58" s="24">
        <v>0</v>
      </c>
      <c r="AE58" s="25">
        <v>224</v>
      </c>
      <c r="AF58" s="24">
        <v>229870.41</v>
      </c>
      <c r="AG58" s="25">
        <v>37</v>
      </c>
      <c r="AH58" s="24">
        <v>396103.94</v>
      </c>
      <c r="AI58" s="25">
        <v>5</v>
      </c>
      <c r="AJ58" s="26">
        <v>97542.55</v>
      </c>
      <c r="AK58" s="25">
        <v>0</v>
      </c>
      <c r="AL58" s="24">
        <v>0</v>
      </c>
      <c r="AM58" s="25">
        <v>0</v>
      </c>
      <c r="AN58" s="26">
        <v>0</v>
      </c>
      <c r="AO58" s="25">
        <v>0</v>
      </c>
      <c r="AP58" s="24">
        <v>0</v>
      </c>
      <c r="AQ58" s="24">
        <f>AR58+AZ58+BB58+BH58</f>
        <v>367397.36</v>
      </c>
      <c r="AR58" s="24">
        <f>AT58+AV58+AX58</f>
        <v>170334.35</v>
      </c>
      <c r="AS58" s="25">
        <v>117</v>
      </c>
      <c r="AT58" s="24">
        <v>17087.41</v>
      </c>
      <c r="AU58" s="25">
        <v>0</v>
      </c>
      <c r="AV58" s="24">
        <v>0</v>
      </c>
      <c r="AW58" s="25">
        <v>149</v>
      </c>
      <c r="AX58" s="24">
        <v>153246.94</v>
      </c>
      <c r="AY58" s="25">
        <v>13</v>
      </c>
      <c r="AZ58" s="24">
        <v>132034.65</v>
      </c>
      <c r="BA58" s="25">
        <v>4</v>
      </c>
      <c r="BB58" s="26">
        <v>65028.36</v>
      </c>
      <c r="BC58" s="25">
        <v>0</v>
      </c>
      <c r="BD58" s="24">
        <v>0</v>
      </c>
      <c r="BE58" s="25">
        <v>0</v>
      </c>
      <c r="BF58" s="26">
        <v>0</v>
      </c>
      <c r="BG58" s="25">
        <v>0</v>
      </c>
      <c r="BH58" s="24">
        <v>0</v>
      </c>
      <c r="BI58" s="24">
        <f>BJ58+BR58+BT58+BZ58</f>
        <v>367397.36</v>
      </c>
      <c r="BJ58" s="24">
        <f>BL58+BN58+BP58</f>
        <v>170334.35</v>
      </c>
      <c r="BK58" s="25">
        <v>117</v>
      </c>
      <c r="BL58" s="24">
        <v>17087.41</v>
      </c>
      <c r="BM58" s="25">
        <v>0</v>
      </c>
      <c r="BN58" s="24">
        <v>0</v>
      </c>
      <c r="BO58" s="25">
        <v>149</v>
      </c>
      <c r="BP58" s="24">
        <v>153246.94</v>
      </c>
      <c r="BQ58" s="25">
        <v>13</v>
      </c>
      <c r="BR58" s="24">
        <v>132034.65</v>
      </c>
      <c r="BS58" s="25">
        <v>4</v>
      </c>
      <c r="BT58" s="26">
        <v>65028.36</v>
      </c>
      <c r="BU58" s="25">
        <v>0</v>
      </c>
      <c r="BV58" s="24">
        <v>0</v>
      </c>
      <c r="BW58" s="25">
        <v>0</v>
      </c>
      <c r="BX58" s="26">
        <v>0</v>
      </c>
      <c r="BY58" s="25">
        <v>0</v>
      </c>
      <c r="BZ58" s="24">
        <v>0</v>
      </c>
      <c r="CA58" s="24">
        <f>CB58+CJ58+CL58+CR58</f>
        <v>353044.08</v>
      </c>
      <c r="CB58" s="24">
        <f>CD58+CF58+CH58</f>
        <v>255501.53</v>
      </c>
      <c r="CC58" s="25">
        <v>204</v>
      </c>
      <c r="CD58" s="24">
        <v>25631.11</v>
      </c>
      <c r="CE58" s="25">
        <v>0</v>
      </c>
      <c r="CF58" s="24">
        <v>0</v>
      </c>
      <c r="CG58" s="25">
        <v>225</v>
      </c>
      <c r="CH58" s="24">
        <v>229870.42</v>
      </c>
      <c r="CI58" s="25">
        <v>0</v>
      </c>
      <c r="CJ58" s="24">
        <v>0</v>
      </c>
      <c r="CK58" s="25">
        <v>5</v>
      </c>
      <c r="CL58" s="26">
        <v>97542.55</v>
      </c>
      <c r="CM58" s="25">
        <v>0</v>
      </c>
      <c r="CN58" s="24">
        <v>0</v>
      </c>
      <c r="CO58" s="25">
        <v>0</v>
      </c>
      <c r="CP58" s="26">
        <v>0</v>
      </c>
      <c r="CQ58" s="25">
        <v>0</v>
      </c>
      <c r="CR58" s="24">
        <v>0</v>
      </c>
    </row>
    <row r="59" spans="1:96" x14ac:dyDescent="0.25">
      <c r="A59" s="10" t="s">
        <v>222</v>
      </c>
      <c r="B59" s="8" t="s">
        <v>223</v>
      </c>
      <c r="C59" s="21"/>
      <c r="D59" s="22"/>
      <c r="E59" s="22"/>
      <c r="F59" s="23"/>
      <c r="G59" s="24">
        <f t="shared" si="17"/>
        <v>71018.53</v>
      </c>
      <c r="H59" s="24">
        <f t="shared" si="18"/>
        <v>0</v>
      </c>
      <c r="I59" s="25">
        <f t="shared" si="34"/>
        <v>0</v>
      </c>
      <c r="J59" s="24">
        <f t="shared" si="34"/>
        <v>0</v>
      </c>
      <c r="K59" s="25">
        <f t="shared" si="34"/>
        <v>0</v>
      </c>
      <c r="L59" s="24">
        <f t="shared" si="34"/>
        <v>0</v>
      </c>
      <c r="M59" s="25">
        <f t="shared" si="34"/>
        <v>0</v>
      </c>
      <c r="N59" s="24">
        <f t="shared" si="34"/>
        <v>0</v>
      </c>
      <c r="O59" s="25">
        <f t="shared" si="34"/>
        <v>8</v>
      </c>
      <c r="P59" s="24">
        <f t="shared" si="34"/>
        <v>71018.53</v>
      </c>
      <c r="Q59" s="25">
        <f t="shared" si="34"/>
        <v>0</v>
      </c>
      <c r="R59" s="24">
        <f t="shared" si="34"/>
        <v>0</v>
      </c>
      <c r="S59" s="25">
        <f t="shared" si="34"/>
        <v>0</v>
      </c>
      <c r="T59" s="24">
        <f t="shared" si="34"/>
        <v>0</v>
      </c>
      <c r="U59" s="25">
        <f t="shared" si="34"/>
        <v>0</v>
      </c>
      <c r="V59" s="24">
        <f t="shared" si="34"/>
        <v>0</v>
      </c>
      <c r="W59" s="25">
        <f t="shared" si="34"/>
        <v>0</v>
      </c>
      <c r="X59" s="24">
        <f t="shared" si="33"/>
        <v>0</v>
      </c>
      <c r="Y59" s="24">
        <f t="shared" si="20"/>
        <v>21305.56</v>
      </c>
      <c r="Z59" s="24">
        <f t="shared" si="21"/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2</v>
      </c>
      <c r="AH59" s="24">
        <v>21305.56</v>
      </c>
      <c r="AI59" s="25">
        <v>0</v>
      </c>
      <c r="AJ59" s="26">
        <v>0</v>
      </c>
      <c r="AK59" s="25">
        <v>0</v>
      </c>
      <c r="AL59" s="24">
        <v>0</v>
      </c>
      <c r="AM59" s="25">
        <v>0</v>
      </c>
      <c r="AN59" s="26">
        <v>0</v>
      </c>
      <c r="AO59" s="25">
        <v>0</v>
      </c>
      <c r="AP59" s="24">
        <v>0</v>
      </c>
      <c r="AQ59" s="24">
        <f t="shared" si="22"/>
        <v>14203.71</v>
      </c>
      <c r="AR59" s="24">
        <f t="shared" si="23"/>
        <v>0</v>
      </c>
      <c r="AS59" s="25">
        <v>0</v>
      </c>
      <c r="AT59" s="24">
        <v>0</v>
      </c>
      <c r="AU59" s="25">
        <v>0</v>
      </c>
      <c r="AV59" s="24">
        <v>0</v>
      </c>
      <c r="AW59" s="25">
        <v>0</v>
      </c>
      <c r="AX59" s="24">
        <v>0</v>
      </c>
      <c r="AY59" s="25">
        <v>2</v>
      </c>
      <c r="AZ59" s="24">
        <v>14203.71</v>
      </c>
      <c r="BA59" s="25">
        <v>0</v>
      </c>
      <c r="BB59" s="26">
        <v>0</v>
      </c>
      <c r="BC59" s="25">
        <v>0</v>
      </c>
      <c r="BD59" s="24">
        <v>0</v>
      </c>
      <c r="BE59" s="25">
        <v>0</v>
      </c>
      <c r="BF59" s="26">
        <v>0</v>
      </c>
      <c r="BG59" s="25">
        <v>0</v>
      </c>
      <c r="BH59" s="24">
        <v>0</v>
      </c>
      <c r="BI59" s="24">
        <f t="shared" si="24"/>
        <v>14203.71</v>
      </c>
      <c r="BJ59" s="24">
        <f t="shared" si="25"/>
        <v>0</v>
      </c>
      <c r="BK59" s="25">
        <v>0</v>
      </c>
      <c r="BL59" s="24">
        <v>0</v>
      </c>
      <c r="BM59" s="25">
        <v>0</v>
      </c>
      <c r="BN59" s="24">
        <v>0</v>
      </c>
      <c r="BO59" s="25">
        <v>0</v>
      </c>
      <c r="BP59" s="24">
        <v>0</v>
      </c>
      <c r="BQ59" s="25">
        <v>2</v>
      </c>
      <c r="BR59" s="24">
        <v>14203.71</v>
      </c>
      <c r="BS59" s="25">
        <v>0</v>
      </c>
      <c r="BT59" s="26">
        <v>0</v>
      </c>
      <c r="BU59" s="25">
        <v>0</v>
      </c>
      <c r="BV59" s="24">
        <v>0</v>
      </c>
      <c r="BW59" s="25">
        <v>0</v>
      </c>
      <c r="BX59" s="26">
        <v>0</v>
      </c>
      <c r="BY59" s="25">
        <v>0</v>
      </c>
      <c r="BZ59" s="24">
        <v>0</v>
      </c>
      <c r="CA59" s="24">
        <f t="shared" si="26"/>
        <v>21305.55</v>
      </c>
      <c r="CB59" s="24">
        <f t="shared" si="27"/>
        <v>0</v>
      </c>
      <c r="CC59" s="25">
        <v>0</v>
      </c>
      <c r="CD59" s="24">
        <v>0</v>
      </c>
      <c r="CE59" s="25">
        <v>0</v>
      </c>
      <c r="CF59" s="24">
        <v>0</v>
      </c>
      <c r="CG59" s="25">
        <v>0</v>
      </c>
      <c r="CH59" s="24">
        <v>0</v>
      </c>
      <c r="CI59" s="25">
        <v>2</v>
      </c>
      <c r="CJ59" s="24">
        <v>21305.55</v>
      </c>
      <c r="CK59" s="25">
        <v>0</v>
      </c>
      <c r="CL59" s="26">
        <v>0</v>
      </c>
      <c r="CM59" s="25">
        <v>0</v>
      </c>
      <c r="CN59" s="24">
        <v>0</v>
      </c>
      <c r="CO59" s="25">
        <v>0</v>
      </c>
      <c r="CP59" s="26">
        <v>0</v>
      </c>
      <c r="CQ59" s="25">
        <v>0</v>
      </c>
      <c r="CR59" s="24">
        <v>0</v>
      </c>
    </row>
    <row r="60" spans="1:96" x14ac:dyDescent="0.25">
      <c r="A60" s="6"/>
      <c r="B60" s="5" t="s">
        <v>26</v>
      </c>
      <c r="C60" s="21">
        <v>330310</v>
      </c>
      <c r="D60" s="22" t="s">
        <v>137</v>
      </c>
      <c r="E60" s="22" t="s">
        <v>123</v>
      </c>
      <c r="F60" s="23" t="s">
        <v>138</v>
      </c>
      <c r="G60" s="24">
        <f t="shared" si="17"/>
        <v>0</v>
      </c>
      <c r="H60" s="24">
        <f t="shared" si="18"/>
        <v>0</v>
      </c>
      <c r="I60" s="25">
        <f t="shared" si="34"/>
        <v>0</v>
      </c>
      <c r="J60" s="24">
        <f t="shared" si="34"/>
        <v>0</v>
      </c>
      <c r="K60" s="25">
        <f t="shared" si="34"/>
        <v>0</v>
      </c>
      <c r="L60" s="24">
        <f t="shared" si="34"/>
        <v>0</v>
      </c>
      <c r="M60" s="25">
        <f t="shared" si="34"/>
        <v>0</v>
      </c>
      <c r="N60" s="24">
        <f t="shared" si="34"/>
        <v>0</v>
      </c>
      <c r="O60" s="25">
        <f t="shared" si="34"/>
        <v>0</v>
      </c>
      <c r="P60" s="24">
        <f t="shared" si="34"/>
        <v>0</v>
      </c>
      <c r="Q60" s="25">
        <f t="shared" si="34"/>
        <v>0</v>
      </c>
      <c r="R60" s="24">
        <f t="shared" si="34"/>
        <v>0</v>
      </c>
      <c r="S60" s="25">
        <f t="shared" si="34"/>
        <v>0</v>
      </c>
      <c r="T60" s="24">
        <f t="shared" si="34"/>
        <v>0</v>
      </c>
      <c r="U60" s="25">
        <f t="shared" si="34"/>
        <v>0</v>
      </c>
      <c r="V60" s="24">
        <f t="shared" si="34"/>
        <v>0</v>
      </c>
      <c r="W60" s="25">
        <f t="shared" si="34"/>
        <v>0</v>
      </c>
      <c r="X60" s="24">
        <f t="shared" si="33"/>
        <v>0</v>
      </c>
      <c r="Y60" s="24">
        <f t="shared" si="20"/>
        <v>0</v>
      </c>
      <c r="Z60" s="24">
        <f t="shared" si="21"/>
        <v>0</v>
      </c>
      <c r="AA60" s="25">
        <v>0</v>
      </c>
      <c r="AB60" s="24">
        <v>0</v>
      </c>
      <c r="AC60" s="25">
        <v>0</v>
      </c>
      <c r="AD60" s="24">
        <v>0</v>
      </c>
      <c r="AE60" s="25">
        <v>0</v>
      </c>
      <c r="AF60" s="24">
        <v>0</v>
      </c>
      <c r="AG60" s="25">
        <v>0</v>
      </c>
      <c r="AH60" s="24">
        <v>0</v>
      </c>
      <c r="AI60" s="25">
        <v>0</v>
      </c>
      <c r="AJ60" s="26">
        <v>0</v>
      </c>
      <c r="AK60" s="25">
        <v>0</v>
      </c>
      <c r="AL60" s="24">
        <v>0</v>
      </c>
      <c r="AM60" s="25">
        <v>0</v>
      </c>
      <c r="AN60" s="26">
        <v>0</v>
      </c>
      <c r="AO60" s="25">
        <v>0</v>
      </c>
      <c r="AP60" s="24">
        <v>0</v>
      </c>
      <c r="AQ60" s="24">
        <f t="shared" si="22"/>
        <v>0</v>
      </c>
      <c r="AR60" s="24">
        <f t="shared" si="23"/>
        <v>0</v>
      </c>
      <c r="AS60" s="25">
        <v>0</v>
      </c>
      <c r="AT60" s="24">
        <v>0</v>
      </c>
      <c r="AU60" s="25">
        <v>0</v>
      </c>
      <c r="AV60" s="24">
        <v>0</v>
      </c>
      <c r="AW60" s="25">
        <v>0</v>
      </c>
      <c r="AX60" s="24">
        <v>0</v>
      </c>
      <c r="AY60" s="25">
        <v>0</v>
      </c>
      <c r="AZ60" s="24">
        <v>0</v>
      </c>
      <c r="BA60" s="25">
        <v>0</v>
      </c>
      <c r="BB60" s="26">
        <v>0</v>
      </c>
      <c r="BC60" s="25">
        <v>0</v>
      </c>
      <c r="BD60" s="24">
        <v>0</v>
      </c>
      <c r="BE60" s="25">
        <v>0</v>
      </c>
      <c r="BF60" s="26">
        <v>0</v>
      </c>
      <c r="BG60" s="25">
        <v>0</v>
      </c>
      <c r="BH60" s="24">
        <v>0</v>
      </c>
      <c r="BI60" s="24">
        <f t="shared" si="24"/>
        <v>0</v>
      </c>
      <c r="BJ60" s="24">
        <f t="shared" si="25"/>
        <v>0</v>
      </c>
      <c r="BK60" s="25">
        <v>0</v>
      </c>
      <c r="BL60" s="24">
        <v>0</v>
      </c>
      <c r="BM60" s="25">
        <v>0</v>
      </c>
      <c r="BN60" s="24">
        <v>0</v>
      </c>
      <c r="BO60" s="25">
        <v>0</v>
      </c>
      <c r="BP60" s="24">
        <v>0</v>
      </c>
      <c r="BQ60" s="25">
        <v>0</v>
      </c>
      <c r="BR60" s="24">
        <v>0</v>
      </c>
      <c r="BS60" s="25">
        <v>0</v>
      </c>
      <c r="BT60" s="26">
        <v>0</v>
      </c>
      <c r="BU60" s="25">
        <v>0</v>
      </c>
      <c r="BV60" s="24">
        <v>0</v>
      </c>
      <c r="BW60" s="25">
        <v>0</v>
      </c>
      <c r="BX60" s="26">
        <v>0</v>
      </c>
      <c r="BY60" s="25">
        <v>0</v>
      </c>
      <c r="BZ60" s="24">
        <v>0</v>
      </c>
      <c r="CA60" s="24">
        <f t="shared" si="26"/>
        <v>0</v>
      </c>
      <c r="CB60" s="24">
        <f t="shared" si="27"/>
        <v>0</v>
      </c>
      <c r="CC60" s="25">
        <v>0</v>
      </c>
      <c r="CD60" s="24">
        <v>0</v>
      </c>
      <c r="CE60" s="25">
        <v>0</v>
      </c>
      <c r="CF60" s="24">
        <v>0</v>
      </c>
      <c r="CG60" s="25">
        <v>0</v>
      </c>
      <c r="CH60" s="24">
        <v>0</v>
      </c>
      <c r="CI60" s="25">
        <v>0</v>
      </c>
      <c r="CJ60" s="24">
        <v>0</v>
      </c>
      <c r="CK60" s="25">
        <v>0</v>
      </c>
      <c r="CL60" s="26">
        <v>0</v>
      </c>
      <c r="CM60" s="25">
        <v>0</v>
      </c>
      <c r="CN60" s="24">
        <v>0</v>
      </c>
      <c r="CO60" s="25">
        <v>0</v>
      </c>
      <c r="CP60" s="26">
        <v>0</v>
      </c>
      <c r="CQ60" s="25">
        <v>0</v>
      </c>
      <c r="CR60" s="24">
        <v>0</v>
      </c>
    </row>
    <row r="61" spans="1:96" x14ac:dyDescent="0.25">
      <c r="A61" s="10" t="s">
        <v>224</v>
      </c>
      <c r="B61" s="8" t="s">
        <v>102</v>
      </c>
      <c r="C61" s="21">
        <v>330211</v>
      </c>
      <c r="D61" s="22" t="s">
        <v>137</v>
      </c>
      <c r="E61" s="22" t="s">
        <v>123</v>
      </c>
      <c r="F61" s="23" t="s">
        <v>138</v>
      </c>
      <c r="G61" s="24">
        <f t="shared" si="17"/>
        <v>64636680.140000001</v>
      </c>
      <c r="H61" s="24">
        <f t="shared" si="18"/>
        <v>35606880.82</v>
      </c>
      <c r="I61" s="25">
        <f t="shared" si="34"/>
        <v>38687</v>
      </c>
      <c r="J61" s="24">
        <f t="shared" si="34"/>
        <v>16818565.079999998</v>
      </c>
      <c r="K61" s="25">
        <f t="shared" si="34"/>
        <v>3772</v>
      </c>
      <c r="L61" s="24">
        <f t="shared" si="34"/>
        <v>2382131.84</v>
      </c>
      <c r="M61" s="25">
        <f t="shared" si="34"/>
        <v>21408</v>
      </c>
      <c r="N61" s="24">
        <f t="shared" si="34"/>
        <v>16406183.9</v>
      </c>
      <c r="O61" s="25">
        <f t="shared" si="34"/>
        <v>434</v>
      </c>
      <c r="P61" s="24">
        <f t="shared" si="34"/>
        <v>3962322.05</v>
      </c>
      <c r="Q61" s="25">
        <f t="shared" si="34"/>
        <v>1341</v>
      </c>
      <c r="R61" s="24">
        <f t="shared" si="34"/>
        <v>25067477.27</v>
      </c>
      <c r="S61" s="25">
        <f t="shared" si="34"/>
        <v>0</v>
      </c>
      <c r="T61" s="24">
        <f t="shared" si="34"/>
        <v>0</v>
      </c>
      <c r="U61" s="25">
        <f t="shared" si="34"/>
        <v>0</v>
      </c>
      <c r="V61" s="24">
        <f t="shared" si="34"/>
        <v>0</v>
      </c>
      <c r="W61" s="25">
        <f t="shared" si="34"/>
        <v>0</v>
      </c>
      <c r="X61" s="24">
        <f t="shared" si="33"/>
        <v>0</v>
      </c>
      <c r="Y61" s="24">
        <f t="shared" si="20"/>
        <v>18649566.84</v>
      </c>
      <c r="Z61" s="24">
        <f t="shared" si="21"/>
        <v>9238027.0399999991</v>
      </c>
      <c r="AA61" s="25">
        <v>9672</v>
      </c>
      <c r="AB61" s="24">
        <v>4250186.24</v>
      </c>
      <c r="AC61" s="25">
        <v>943</v>
      </c>
      <c r="AD61" s="24">
        <v>714639.55</v>
      </c>
      <c r="AE61" s="25">
        <v>6422</v>
      </c>
      <c r="AF61" s="24">
        <v>4273201.25</v>
      </c>
      <c r="AG61" s="25">
        <v>130</v>
      </c>
      <c r="AH61" s="24">
        <v>1188696.6200000001</v>
      </c>
      <c r="AI61" s="25">
        <v>402</v>
      </c>
      <c r="AJ61" s="26">
        <v>8222843.1799999997</v>
      </c>
      <c r="AK61" s="25">
        <v>0</v>
      </c>
      <c r="AL61" s="24">
        <v>0</v>
      </c>
      <c r="AM61" s="25">
        <v>0</v>
      </c>
      <c r="AN61" s="26">
        <v>0</v>
      </c>
      <c r="AO61" s="25">
        <v>0</v>
      </c>
      <c r="AP61" s="24">
        <v>0</v>
      </c>
      <c r="AQ61" s="24">
        <f t="shared" si="22"/>
        <v>14371373.23</v>
      </c>
      <c r="AR61" s="24">
        <f t="shared" si="23"/>
        <v>8565413.3699999992</v>
      </c>
      <c r="AS61" s="25">
        <v>7737</v>
      </c>
      <c r="AT61" s="24">
        <v>4159096.3</v>
      </c>
      <c r="AU61" s="25">
        <v>943</v>
      </c>
      <c r="AV61" s="24">
        <v>476426.37</v>
      </c>
      <c r="AW61" s="25">
        <v>4282</v>
      </c>
      <c r="AX61" s="24">
        <v>3929890.7</v>
      </c>
      <c r="AY61" s="25">
        <v>87</v>
      </c>
      <c r="AZ61" s="24">
        <v>792464.41</v>
      </c>
      <c r="BA61" s="25">
        <v>268</v>
      </c>
      <c r="BB61" s="26">
        <v>5013495.45</v>
      </c>
      <c r="BC61" s="25">
        <v>0</v>
      </c>
      <c r="BD61" s="24">
        <v>0</v>
      </c>
      <c r="BE61" s="25">
        <v>0</v>
      </c>
      <c r="BF61" s="26">
        <v>0</v>
      </c>
      <c r="BG61" s="25">
        <v>0</v>
      </c>
      <c r="BH61" s="24">
        <v>0</v>
      </c>
      <c r="BI61" s="24">
        <f t="shared" si="24"/>
        <v>14371373.23</v>
      </c>
      <c r="BJ61" s="24">
        <f t="shared" si="25"/>
        <v>8565413.3699999992</v>
      </c>
      <c r="BK61" s="25">
        <v>7737</v>
      </c>
      <c r="BL61" s="24">
        <v>4159096.3</v>
      </c>
      <c r="BM61" s="25">
        <v>943</v>
      </c>
      <c r="BN61" s="24">
        <v>476426.37</v>
      </c>
      <c r="BO61" s="25">
        <v>4282</v>
      </c>
      <c r="BP61" s="24">
        <v>3929890.7</v>
      </c>
      <c r="BQ61" s="25">
        <v>87</v>
      </c>
      <c r="BR61" s="24">
        <v>792464.41</v>
      </c>
      <c r="BS61" s="25">
        <v>268</v>
      </c>
      <c r="BT61" s="26">
        <v>5013495.45</v>
      </c>
      <c r="BU61" s="25">
        <v>0</v>
      </c>
      <c r="BV61" s="24">
        <v>0</v>
      </c>
      <c r="BW61" s="25">
        <v>0</v>
      </c>
      <c r="BX61" s="26">
        <v>0</v>
      </c>
      <c r="BY61" s="25">
        <v>0</v>
      </c>
      <c r="BZ61" s="24">
        <v>0</v>
      </c>
      <c r="CA61" s="24">
        <f t="shared" si="26"/>
        <v>17244366.84</v>
      </c>
      <c r="CB61" s="24">
        <f t="shared" si="27"/>
        <v>9238027.0399999991</v>
      </c>
      <c r="CC61" s="25">
        <v>13541</v>
      </c>
      <c r="CD61" s="24">
        <v>4250186.24</v>
      </c>
      <c r="CE61" s="25">
        <v>943</v>
      </c>
      <c r="CF61" s="24">
        <v>714639.55</v>
      </c>
      <c r="CG61" s="25">
        <v>6422</v>
      </c>
      <c r="CH61" s="24">
        <v>4273201.25</v>
      </c>
      <c r="CI61" s="25">
        <v>130</v>
      </c>
      <c r="CJ61" s="24">
        <v>1188696.6100000001</v>
      </c>
      <c r="CK61" s="25">
        <v>403</v>
      </c>
      <c r="CL61" s="26">
        <v>6817643.1900000004</v>
      </c>
      <c r="CM61" s="25">
        <v>0</v>
      </c>
      <c r="CN61" s="24">
        <v>0</v>
      </c>
      <c r="CO61" s="25">
        <v>0</v>
      </c>
      <c r="CP61" s="26">
        <v>0</v>
      </c>
      <c r="CQ61" s="25">
        <v>0</v>
      </c>
      <c r="CR61" s="24">
        <v>0</v>
      </c>
    </row>
    <row r="62" spans="1:96" x14ac:dyDescent="0.25">
      <c r="A62" s="6" t="s">
        <v>225</v>
      </c>
      <c r="B62" s="8" t="s">
        <v>226</v>
      </c>
      <c r="C62" s="21">
        <v>330333</v>
      </c>
      <c r="D62" s="22" t="s">
        <v>137</v>
      </c>
      <c r="E62" s="22" t="s">
        <v>123</v>
      </c>
      <c r="F62" s="23" t="s">
        <v>138</v>
      </c>
      <c r="G62" s="24">
        <f t="shared" si="17"/>
        <v>4282490.59</v>
      </c>
      <c r="H62" s="24">
        <f t="shared" si="18"/>
        <v>4282490.59</v>
      </c>
      <c r="I62" s="25">
        <f t="shared" si="34"/>
        <v>1393</v>
      </c>
      <c r="J62" s="24">
        <f t="shared" si="34"/>
        <v>652885.81999999995</v>
      </c>
      <c r="K62" s="25">
        <f t="shared" si="34"/>
        <v>1607</v>
      </c>
      <c r="L62" s="24">
        <f t="shared" si="34"/>
        <v>922061</v>
      </c>
      <c r="M62" s="25">
        <f t="shared" si="34"/>
        <v>2458</v>
      </c>
      <c r="N62" s="24">
        <f t="shared" si="34"/>
        <v>2707543.77</v>
      </c>
      <c r="O62" s="25">
        <f t="shared" si="34"/>
        <v>0</v>
      </c>
      <c r="P62" s="24">
        <f t="shared" si="34"/>
        <v>0</v>
      </c>
      <c r="Q62" s="25">
        <f t="shared" si="34"/>
        <v>0</v>
      </c>
      <c r="R62" s="24">
        <f t="shared" si="34"/>
        <v>0</v>
      </c>
      <c r="S62" s="25">
        <f t="shared" si="34"/>
        <v>0</v>
      </c>
      <c r="T62" s="24">
        <f t="shared" si="34"/>
        <v>0</v>
      </c>
      <c r="U62" s="25">
        <f t="shared" si="34"/>
        <v>0</v>
      </c>
      <c r="V62" s="24">
        <f t="shared" si="34"/>
        <v>0</v>
      </c>
      <c r="W62" s="25">
        <f t="shared" si="34"/>
        <v>0</v>
      </c>
      <c r="X62" s="24">
        <f t="shared" si="33"/>
        <v>0</v>
      </c>
      <c r="Y62" s="24">
        <f t="shared" si="20"/>
        <v>1284747.18</v>
      </c>
      <c r="Z62" s="24">
        <f t="shared" si="21"/>
        <v>1284747.18</v>
      </c>
      <c r="AA62" s="25">
        <v>348</v>
      </c>
      <c r="AB62" s="24">
        <v>195865.75</v>
      </c>
      <c r="AC62" s="25">
        <v>402</v>
      </c>
      <c r="AD62" s="24">
        <v>276618.3</v>
      </c>
      <c r="AE62" s="25">
        <v>737</v>
      </c>
      <c r="AF62" s="24">
        <v>812263.13</v>
      </c>
      <c r="AG62" s="25">
        <v>0</v>
      </c>
      <c r="AH62" s="24">
        <v>0</v>
      </c>
      <c r="AI62" s="25">
        <v>0</v>
      </c>
      <c r="AJ62" s="26">
        <v>0</v>
      </c>
      <c r="AK62" s="25">
        <v>0</v>
      </c>
      <c r="AL62" s="24">
        <v>0</v>
      </c>
      <c r="AM62" s="25">
        <v>0</v>
      </c>
      <c r="AN62" s="26">
        <v>0</v>
      </c>
      <c r="AO62" s="25">
        <v>0</v>
      </c>
      <c r="AP62" s="24">
        <v>0</v>
      </c>
      <c r="AQ62" s="24">
        <f t="shared" si="22"/>
        <v>856498.11</v>
      </c>
      <c r="AR62" s="24">
        <f t="shared" si="23"/>
        <v>856498.11</v>
      </c>
      <c r="AS62" s="25">
        <v>279</v>
      </c>
      <c r="AT62" s="24">
        <v>130577.16</v>
      </c>
      <c r="AU62" s="25">
        <v>402</v>
      </c>
      <c r="AV62" s="24">
        <v>184412.2</v>
      </c>
      <c r="AW62" s="25">
        <v>492</v>
      </c>
      <c r="AX62" s="24">
        <v>541508.75</v>
      </c>
      <c r="AY62" s="25">
        <v>0</v>
      </c>
      <c r="AZ62" s="24">
        <v>0</v>
      </c>
      <c r="BA62" s="25">
        <v>0</v>
      </c>
      <c r="BB62" s="26">
        <v>0</v>
      </c>
      <c r="BC62" s="25">
        <v>0</v>
      </c>
      <c r="BD62" s="24">
        <v>0</v>
      </c>
      <c r="BE62" s="25">
        <v>0</v>
      </c>
      <c r="BF62" s="26">
        <v>0</v>
      </c>
      <c r="BG62" s="25">
        <v>0</v>
      </c>
      <c r="BH62" s="24">
        <v>0</v>
      </c>
      <c r="BI62" s="24">
        <f t="shared" si="24"/>
        <v>856498.11</v>
      </c>
      <c r="BJ62" s="24">
        <f t="shared" si="25"/>
        <v>856498.11</v>
      </c>
      <c r="BK62" s="25">
        <v>279</v>
      </c>
      <c r="BL62" s="24">
        <v>130577.16</v>
      </c>
      <c r="BM62" s="25">
        <v>402</v>
      </c>
      <c r="BN62" s="24">
        <v>184412.2</v>
      </c>
      <c r="BO62" s="25">
        <v>492</v>
      </c>
      <c r="BP62" s="24">
        <v>541508.75</v>
      </c>
      <c r="BQ62" s="25">
        <v>0</v>
      </c>
      <c r="BR62" s="24">
        <v>0</v>
      </c>
      <c r="BS62" s="25">
        <v>0</v>
      </c>
      <c r="BT62" s="26">
        <v>0</v>
      </c>
      <c r="BU62" s="25">
        <v>0</v>
      </c>
      <c r="BV62" s="24">
        <v>0</v>
      </c>
      <c r="BW62" s="25">
        <v>0</v>
      </c>
      <c r="BX62" s="26">
        <v>0</v>
      </c>
      <c r="BY62" s="25">
        <v>0</v>
      </c>
      <c r="BZ62" s="24">
        <v>0</v>
      </c>
      <c r="CA62" s="24">
        <f t="shared" si="26"/>
        <v>1284747.19</v>
      </c>
      <c r="CB62" s="24">
        <f t="shared" si="27"/>
        <v>1284747.19</v>
      </c>
      <c r="CC62" s="25">
        <v>487</v>
      </c>
      <c r="CD62" s="24">
        <v>195865.75</v>
      </c>
      <c r="CE62" s="25">
        <v>401</v>
      </c>
      <c r="CF62" s="24">
        <v>276618.3</v>
      </c>
      <c r="CG62" s="25">
        <v>737</v>
      </c>
      <c r="CH62" s="24">
        <v>812263.14</v>
      </c>
      <c r="CI62" s="25">
        <v>0</v>
      </c>
      <c r="CJ62" s="24">
        <v>0</v>
      </c>
      <c r="CK62" s="25">
        <v>0</v>
      </c>
      <c r="CL62" s="26">
        <v>0</v>
      </c>
      <c r="CM62" s="25">
        <v>0</v>
      </c>
      <c r="CN62" s="24">
        <v>0</v>
      </c>
      <c r="CO62" s="25">
        <v>0</v>
      </c>
      <c r="CP62" s="26">
        <v>0</v>
      </c>
      <c r="CQ62" s="25">
        <v>0</v>
      </c>
      <c r="CR62" s="24">
        <v>0</v>
      </c>
    </row>
    <row r="63" spans="1:96" x14ac:dyDescent="0.25">
      <c r="A63" s="6" t="s">
        <v>227</v>
      </c>
      <c r="B63" s="8" t="s">
        <v>27</v>
      </c>
      <c r="C63" s="21">
        <v>330413</v>
      </c>
      <c r="D63" s="22" t="s">
        <v>137</v>
      </c>
      <c r="E63" s="22" t="s">
        <v>129</v>
      </c>
      <c r="F63" s="23" t="s">
        <v>138</v>
      </c>
      <c r="G63" s="24">
        <f t="shared" si="17"/>
        <v>11731804.439999999</v>
      </c>
      <c r="H63" s="24">
        <f t="shared" si="18"/>
        <v>0</v>
      </c>
      <c r="I63" s="25">
        <f t="shared" si="34"/>
        <v>0</v>
      </c>
      <c r="J63" s="24">
        <f t="shared" si="34"/>
        <v>0</v>
      </c>
      <c r="K63" s="25">
        <f t="shared" si="34"/>
        <v>0</v>
      </c>
      <c r="L63" s="24">
        <f t="shared" si="34"/>
        <v>0</v>
      </c>
      <c r="M63" s="25">
        <f t="shared" si="34"/>
        <v>0</v>
      </c>
      <c r="N63" s="24">
        <f t="shared" si="34"/>
        <v>0</v>
      </c>
      <c r="O63" s="25">
        <f t="shared" si="34"/>
        <v>0</v>
      </c>
      <c r="P63" s="24">
        <f t="shared" si="34"/>
        <v>0</v>
      </c>
      <c r="Q63" s="25">
        <f t="shared" si="34"/>
        <v>0</v>
      </c>
      <c r="R63" s="24">
        <f t="shared" si="34"/>
        <v>0</v>
      </c>
      <c r="S63" s="25">
        <f t="shared" si="34"/>
        <v>0</v>
      </c>
      <c r="T63" s="24">
        <f t="shared" si="34"/>
        <v>0</v>
      </c>
      <c r="U63" s="25">
        <f t="shared" si="34"/>
        <v>0</v>
      </c>
      <c r="V63" s="24">
        <f t="shared" si="34"/>
        <v>0</v>
      </c>
      <c r="W63" s="25">
        <f t="shared" si="34"/>
        <v>3834</v>
      </c>
      <c r="X63" s="24">
        <f t="shared" si="33"/>
        <v>11731804.439999999</v>
      </c>
      <c r="Y63" s="24">
        <f t="shared" si="20"/>
        <v>2969345.94</v>
      </c>
      <c r="Z63" s="24">
        <f t="shared" si="21"/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6">
        <v>0</v>
      </c>
      <c r="AK63" s="25">
        <v>0</v>
      </c>
      <c r="AL63" s="24">
        <v>0</v>
      </c>
      <c r="AM63" s="25">
        <v>0</v>
      </c>
      <c r="AN63" s="26">
        <v>0</v>
      </c>
      <c r="AO63" s="25">
        <v>959</v>
      </c>
      <c r="AP63" s="24">
        <v>2969345.94</v>
      </c>
      <c r="AQ63" s="24">
        <f t="shared" si="22"/>
        <v>2920819.5</v>
      </c>
      <c r="AR63" s="24">
        <f t="shared" si="23"/>
        <v>0</v>
      </c>
      <c r="AS63" s="25">
        <v>0</v>
      </c>
      <c r="AT63" s="24">
        <v>0</v>
      </c>
      <c r="AU63" s="25">
        <v>0</v>
      </c>
      <c r="AV63" s="24">
        <v>0</v>
      </c>
      <c r="AW63" s="25">
        <v>0</v>
      </c>
      <c r="AX63" s="24">
        <v>0</v>
      </c>
      <c r="AY63" s="25">
        <v>0</v>
      </c>
      <c r="AZ63" s="24">
        <v>0</v>
      </c>
      <c r="BA63" s="25">
        <v>0</v>
      </c>
      <c r="BB63" s="26">
        <v>0</v>
      </c>
      <c r="BC63" s="25">
        <v>0</v>
      </c>
      <c r="BD63" s="24">
        <v>0</v>
      </c>
      <c r="BE63" s="25">
        <v>0</v>
      </c>
      <c r="BF63" s="26">
        <v>0</v>
      </c>
      <c r="BG63" s="25">
        <v>959</v>
      </c>
      <c r="BH63" s="24">
        <v>2920819.5</v>
      </c>
      <c r="BI63" s="24">
        <f t="shared" si="24"/>
        <v>2920819.5</v>
      </c>
      <c r="BJ63" s="24">
        <f t="shared" si="25"/>
        <v>0</v>
      </c>
      <c r="BK63" s="25">
        <v>0</v>
      </c>
      <c r="BL63" s="24">
        <v>0</v>
      </c>
      <c r="BM63" s="25">
        <v>0</v>
      </c>
      <c r="BN63" s="24">
        <v>0</v>
      </c>
      <c r="BO63" s="25">
        <v>0</v>
      </c>
      <c r="BP63" s="24">
        <v>0</v>
      </c>
      <c r="BQ63" s="25">
        <v>0</v>
      </c>
      <c r="BR63" s="24">
        <v>0</v>
      </c>
      <c r="BS63" s="25">
        <v>0</v>
      </c>
      <c r="BT63" s="26">
        <v>0</v>
      </c>
      <c r="BU63" s="25">
        <v>0</v>
      </c>
      <c r="BV63" s="24">
        <v>0</v>
      </c>
      <c r="BW63" s="25">
        <v>0</v>
      </c>
      <c r="BX63" s="26">
        <v>0</v>
      </c>
      <c r="BY63" s="25">
        <v>958</v>
      </c>
      <c r="BZ63" s="24">
        <v>2920819.5</v>
      </c>
      <c r="CA63" s="24">
        <f t="shared" si="26"/>
        <v>2920819.5</v>
      </c>
      <c r="CB63" s="24">
        <f t="shared" si="27"/>
        <v>0</v>
      </c>
      <c r="CC63" s="25">
        <v>0</v>
      </c>
      <c r="CD63" s="24">
        <v>0</v>
      </c>
      <c r="CE63" s="25">
        <v>0</v>
      </c>
      <c r="CF63" s="24">
        <v>0</v>
      </c>
      <c r="CG63" s="25">
        <v>0</v>
      </c>
      <c r="CH63" s="24">
        <v>0</v>
      </c>
      <c r="CI63" s="25">
        <v>0</v>
      </c>
      <c r="CJ63" s="24">
        <v>0</v>
      </c>
      <c r="CK63" s="25">
        <v>0</v>
      </c>
      <c r="CL63" s="26">
        <v>0</v>
      </c>
      <c r="CM63" s="25">
        <v>0</v>
      </c>
      <c r="CN63" s="24">
        <v>0</v>
      </c>
      <c r="CO63" s="25">
        <v>0</v>
      </c>
      <c r="CP63" s="26">
        <v>0</v>
      </c>
      <c r="CQ63" s="25">
        <v>958</v>
      </c>
      <c r="CR63" s="24">
        <v>2920819.5</v>
      </c>
    </row>
    <row r="64" spans="1:96" x14ac:dyDescent="0.25">
      <c r="A64" s="6" t="s">
        <v>228</v>
      </c>
      <c r="B64" s="8" t="s">
        <v>112</v>
      </c>
      <c r="C64" s="21"/>
      <c r="D64" s="22"/>
      <c r="E64" s="22"/>
      <c r="F64" s="23"/>
      <c r="G64" s="24">
        <f t="shared" si="17"/>
        <v>1026117.28</v>
      </c>
      <c r="H64" s="24">
        <f t="shared" si="18"/>
        <v>1026117.28</v>
      </c>
      <c r="I64" s="25">
        <f t="shared" si="34"/>
        <v>93</v>
      </c>
      <c r="J64" s="24">
        <f t="shared" si="34"/>
        <v>43864.71</v>
      </c>
      <c r="K64" s="25">
        <f t="shared" si="34"/>
        <v>323</v>
      </c>
      <c r="L64" s="24">
        <f t="shared" si="34"/>
        <v>185084.68</v>
      </c>
      <c r="M64" s="25">
        <f t="shared" si="34"/>
        <v>723</v>
      </c>
      <c r="N64" s="24">
        <f t="shared" si="34"/>
        <v>797167.89</v>
      </c>
      <c r="O64" s="25">
        <f t="shared" si="34"/>
        <v>0</v>
      </c>
      <c r="P64" s="24">
        <f t="shared" si="34"/>
        <v>0</v>
      </c>
      <c r="Q64" s="25">
        <f t="shared" si="34"/>
        <v>0</v>
      </c>
      <c r="R64" s="24">
        <f t="shared" si="34"/>
        <v>0</v>
      </c>
      <c r="S64" s="25">
        <f t="shared" si="34"/>
        <v>0</v>
      </c>
      <c r="T64" s="24">
        <f t="shared" si="34"/>
        <v>0</v>
      </c>
      <c r="U64" s="25">
        <f t="shared" si="34"/>
        <v>0</v>
      </c>
      <c r="V64" s="24">
        <f t="shared" si="34"/>
        <v>0</v>
      </c>
      <c r="W64" s="25">
        <f t="shared" si="34"/>
        <v>0</v>
      </c>
      <c r="X64" s="24">
        <f t="shared" si="33"/>
        <v>0</v>
      </c>
      <c r="Y64" s="24">
        <f t="shared" si="20"/>
        <v>307835.18</v>
      </c>
      <c r="Z64" s="24">
        <f t="shared" si="21"/>
        <v>307835.18</v>
      </c>
      <c r="AA64" s="25">
        <v>23</v>
      </c>
      <c r="AB64" s="24">
        <v>13159.41</v>
      </c>
      <c r="AC64" s="25">
        <v>81</v>
      </c>
      <c r="AD64" s="24">
        <v>55525.4</v>
      </c>
      <c r="AE64" s="25">
        <v>217</v>
      </c>
      <c r="AF64" s="24">
        <v>239150.37</v>
      </c>
      <c r="AG64" s="25">
        <v>0</v>
      </c>
      <c r="AH64" s="24">
        <v>0</v>
      </c>
      <c r="AI64" s="25">
        <v>0</v>
      </c>
      <c r="AJ64" s="26">
        <v>0</v>
      </c>
      <c r="AK64" s="25">
        <v>0</v>
      </c>
      <c r="AL64" s="24">
        <v>0</v>
      </c>
      <c r="AM64" s="25">
        <v>0</v>
      </c>
      <c r="AN64" s="26">
        <v>0</v>
      </c>
      <c r="AO64" s="25">
        <v>0</v>
      </c>
      <c r="AP64" s="24">
        <v>0</v>
      </c>
      <c r="AQ64" s="24">
        <f t="shared" si="22"/>
        <v>205223.46</v>
      </c>
      <c r="AR64" s="24">
        <f t="shared" si="23"/>
        <v>205223.46</v>
      </c>
      <c r="AS64" s="25">
        <v>19</v>
      </c>
      <c r="AT64" s="24">
        <v>8772.94</v>
      </c>
      <c r="AU64" s="25">
        <v>81</v>
      </c>
      <c r="AV64" s="24">
        <v>37016.94</v>
      </c>
      <c r="AW64" s="25">
        <v>145</v>
      </c>
      <c r="AX64" s="24">
        <v>159433.57999999999</v>
      </c>
      <c r="AY64" s="25">
        <v>0</v>
      </c>
      <c r="AZ64" s="24">
        <v>0</v>
      </c>
      <c r="BA64" s="25">
        <v>0</v>
      </c>
      <c r="BB64" s="26">
        <v>0</v>
      </c>
      <c r="BC64" s="25">
        <v>0</v>
      </c>
      <c r="BD64" s="24">
        <v>0</v>
      </c>
      <c r="BE64" s="25">
        <v>0</v>
      </c>
      <c r="BF64" s="26">
        <v>0</v>
      </c>
      <c r="BG64" s="25">
        <v>0</v>
      </c>
      <c r="BH64" s="24">
        <v>0</v>
      </c>
      <c r="BI64" s="24">
        <f t="shared" si="24"/>
        <v>205223.46</v>
      </c>
      <c r="BJ64" s="24">
        <f t="shared" si="25"/>
        <v>205223.46</v>
      </c>
      <c r="BK64" s="25">
        <v>19</v>
      </c>
      <c r="BL64" s="24">
        <v>8772.94</v>
      </c>
      <c r="BM64" s="25">
        <v>81</v>
      </c>
      <c r="BN64" s="24">
        <v>37016.94</v>
      </c>
      <c r="BO64" s="25">
        <v>145</v>
      </c>
      <c r="BP64" s="24">
        <v>159433.57999999999</v>
      </c>
      <c r="BQ64" s="25">
        <v>0</v>
      </c>
      <c r="BR64" s="24">
        <v>0</v>
      </c>
      <c r="BS64" s="25">
        <v>0</v>
      </c>
      <c r="BT64" s="26">
        <v>0</v>
      </c>
      <c r="BU64" s="25">
        <v>0</v>
      </c>
      <c r="BV64" s="24">
        <v>0</v>
      </c>
      <c r="BW64" s="25">
        <v>0</v>
      </c>
      <c r="BX64" s="26">
        <v>0</v>
      </c>
      <c r="BY64" s="25">
        <v>0</v>
      </c>
      <c r="BZ64" s="24">
        <v>0</v>
      </c>
      <c r="CA64" s="24">
        <f t="shared" si="26"/>
        <v>307835.18</v>
      </c>
      <c r="CB64" s="24">
        <f t="shared" si="27"/>
        <v>307835.18</v>
      </c>
      <c r="CC64" s="25">
        <v>32</v>
      </c>
      <c r="CD64" s="24">
        <v>13159.42</v>
      </c>
      <c r="CE64" s="25">
        <v>80</v>
      </c>
      <c r="CF64" s="24">
        <v>55525.4</v>
      </c>
      <c r="CG64" s="25">
        <v>216</v>
      </c>
      <c r="CH64" s="24">
        <v>239150.36</v>
      </c>
      <c r="CI64" s="25">
        <v>0</v>
      </c>
      <c r="CJ64" s="24">
        <v>0</v>
      </c>
      <c r="CK64" s="25">
        <v>0</v>
      </c>
      <c r="CL64" s="26">
        <v>0</v>
      </c>
      <c r="CM64" s="25">
        <v>0</v>
      </c>
      <c r="CN64" s="24">
        <v>0</v>
      </c>
      <c r="CO64" s="25">
        <v>0</v>
      </c>
      <c r="CP64" s="26">
        <v>0</v>
      </c>
      <c r="CQ64" s="25">
        <v>0</v>
      </c>
      <c r="CR64" s="24">
        <v>0</v>
      </c>
    </row>
    <row r="65" spans="1:96" x14ac:dyDescent="0.25">
      <c r="A65" s="6"/>
      <c r="B65" s="5" t="s">
        <v>28</v>
      </c>
      <c r="C65" s="21">
        <v>330019</v>
      </c>
      <c r="D65" s="22" t="s">
        <v>137</v>
      </c>
      <c r="E65" s="22" t="s">
        <v>123</v>
      </c>
      <c r="F65" s="23" t="s">
        <v>138</v>
      </c>
      <c r="G65" s="24">
        <f t="shared" si="17"/>
        <v>0</v>
      </c>
      <c r="H65" s="24">
        <f t="shared" si="18"/>
        <v>0</v>
      </c>
      <c r="I65" s="25">
        <f t="shared" si="34"/>
        <v>0</v>
      </c>
      <c r="J65" s="24">
        <f t="shared" si="34"/>
        <v>0</v>
      </c>
      <c r="K65" s="25">
        <f t="shared" si="34"/>
        <v>0</v>
      </c>
      <c r="L65" s="24">
        <f t="shared" si="34"/>
        <v>0</v>
      </c>
      <c r="M65" s="25">
        <f t="shared" si="34"/>
        <v>0</v>
      </c>
      <c r="N65" s="24">
        <f t="shared" si="34"/>
        <v>0</v>
      </c>
      <c r="O65" s="25">
        <f t="shared" si="34"/>
        <v>0</v>
      </c>
      <c r="P65" s="24">
        <f t="shared" si="34"/>
        <v>0</v>
      </c>
      <c r="Q65" s="25">
        <f t="shared" si="34"/>
        <v>0</v>
      </c>
      <c r="R65" s="24">
        <f t="shared" si="34"/>
        <v>0</v>
      </c>
      <c r="S65" s="25">
        <f t="shared" si="34"/>
        <v>0</v>
      </c>
      <c r="T65" s="24">
        <f t="shared" si="34"/>
        <v>0</v>
      </c>
      <c r="U65" s="25">
        <f t="shared" si="34"/>
        <v>0</v>
      </c>
      <c r="V65" s="24">
        <f t="shared" si="34"/>
        <v>0</v>
      </c>
      <c r="W65" s="25">
        <f t="shared" si="34"/>
        <v>0</v>
      </c>
      <c r="X65" s="24">
        <f t="shared" si="33"/>
        <v>0</v>
      </c>
      <c r="Y65" s="24">
        <f t="shared" si="20"/>
        <v>0</v>
      </c>
      <c r="Z65" s="24">
        <f t="shared" si="21"/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6">
        <v>0</v>
      </c>
      <c r="AK65" s="25">
        <v>0</v>
      </c>
      <c r="AL65" s="24">
        <v>0</v>
      </c>
      <c r="AM65" s="25">
        <v>0</v>
      </c>
      <c r="AN65" s="26">
        <v>0</v>
      </c>
      <c r="AO65" s="25">
        <v>0</v>
      </c>
      <c r="AP65" s="24">
        <v>0</v>
      </c>
      <c r="AQ65" s="24">
        <f t="shared" si="22"/>
        <v>0</v>
      </c>
      <c r="AR65" s="24">
        <f t="shared" si="23"/>
        <v>0</v>
      </c>
      <c r="AS65" s="25">
        <v>0</v>
      </c>
      <c r="AT65" s="24">
        <v>0</v>
      </c>
      <c r="AU65" s="25">
        <v>0</v>
      </c>
      <c r="AV65" s="24">
        <v>0</v>
      </c>
      <c r="AW65" s="25">
        <v>0</v>
      </c>
      <c r="AX65" s="24">
        <v>0</v>
      </c>
      <c r="AY65" s="25">
        <v>0</v>
      </c>
      <c r="AZ65" s="24">
        <v>0</v>
      </c>
      <c r="BA65" s="25">
        <v>0</v>
      </c>
      <c r="BB65" s="26">
        <v>0</v>
      </c>
      <c r="BC65" s="25">
        <v>0</v>
      </c>
      <c r="BD65" s="24">
        <v>0</v>
      </c>
      <c r="BE65" s="25">
        <v>0</v>
      </c>
      <c r="BF65" s="26">
        <v>0</v>
      </c>
      <c r="BG65" s="25">
        <v>0</v>
      </c>
      <c r="BH65" s="24">
        <v>0</v>
      </c>
      <c r="BI65" s="24">
        <f t="shared" si="24"/>
        <v>0</v>
      </c>
      <c r="BJ65" s="24">
        <f t="shared" si="25"/>
        <v>0</v>
      </c>
      <c r="BK65" s="25">
        <v>0</v>
      </c>
      <c r="BL65" s="24">
        <v>0</v>
      </c>
      <c r="BM65" s="25">
        <v>0</v>
      </c>
      <c r="BN65" s="24">
        <v>0</v>
      </c>
      <c r="BO65" s="25">
        <v>0</v>
      </c>
      <c r="BP65" s="24">
        <v>0</v>
      </c>
      <c r="BQ65" s="25">
        <v>0</v>
      </c>
      <c r="BR65" s="24">
        <v>0</v>
      </c>
      <c r="BS65" s="25">
        <v>0</v>
      </c>
      <c r="BT65" s="26">
        <v>0</v>
      </c>
      <c r="BU65" s="25">
        <v>0</v>
      </c>
      <c r="BV65" s="24">
        <v>0</v>
      </c>
      <c r="BW65" s="25">
        <v>0</v>
      </c>
      <c r="BX65" s="26">
        <v>0</v>
      </c>
      <c r="BY65" s="25">
        <v>0</v>
      </c>
      <c r="BZ65" s="24">
        <v>0</v>
      </c>
      <c r="CA65" s="24">
        <f t="shared" si="26"/>
        <v>0</v>
      </c>
      <c r="CB65" s="24">
        <f t="shared" si="27"/>
        <v>0</v>
      </c>
      <c r="CC65" s="25">
        <v>0</v>
      </c>
      <c r="CD65" s="24">
        <v>0</v>
      </c>
      <c r="CE65" s="25">
        <v>0</v>
      </c>
      <c r="CF65" s="24">
        <v>0</v>
      </c>
      <c r="CG65" s="25">
        <v>0</v>
      </c>
      <c r="CH65" s="24">
        <v>0</v>
      </c>
      <c r="CI65" s="25">
        <v>0</v>
      </c>
      <c r="CJ65" s="24">
        <v>0</v>
      </c>
      <c r="CK65" s="25">
        <v>0</v>
      </c>
      <c r="CL65" s="26">
        <v>0</v>
      </c>
      <c r="CM65" s="25">
        <v>0</v>
      </c>
      <c r="CN65" s="24">
        <v>0</v>
      </c>
      <c r="CO65" s="25">
        <v>0</v>
      </c>
      <c r="CP65" s="26">
        <v>0</v>
      </c>
      <c r="CQ65" s="25">
        <v>0</v>
      </c>
      <c r="CR65" s="24">
        <v>0</v>
      </c>
    </row>
    <row r="66" spans="1:96" x14ac:dyDescent="0.25">
      <c r="A66" s="6" t="s">
        <v>229</v>
      </c>
      <c r="B66" s="8" t="s">
        <v>29</v>
      </c>
      <c r="C66" s="21"/>
      <c r="D66" s="22"/>
      <c r="E66" s="22"/>
      <c r="F66" s="23"/>
      <c r="G66" s="24">
        <f>H66+P66+R66+X66</f>
        <v>917953.68</v>
      </c>
      <c r="H66" s="24">
        <f>J66+L66+N66</f>
        <v>432098.6</v>
      </c>
      <c r="I66" s="25">
        <f t="shared" ref="I66:W66" si="35">AA66+AS66+BK66+CC66</f>
        <v>281</v>
      </c>
      <c r="J66" s="24">
        <f t="shared" si="35"/>
        <v>241347.06</v>
      </c>
      <c r="K66" s="25">
        <f t="shared" si="35"/>
        <v>35</v>
      </c>
      <c r="L66" s="24">
        <f t="shared" si="35"/>
        <v>22651.79</v>
      </c>
      <c r="M66" s="25">
        <f t="shared" si="35"/>
        <v>144</v>
      </c>
      <c r="N66" s="24">
        <f t="shared" si="35"/>
        <v>168099.75</v>
      </c>
      <c r="O66" s="25">
        <f t="shared" si="35"/>
        <v>4</v>
      </c>
      <c r="P66" s="24">
        <f t="shared" si="35"/>
        <v>36343.03</v>
      </c>
      <c r="Q66" s="25">
        <f t="shared" si="35"/>
        <v>29</v>
      </c>
      <c r="R66" s="24">
        <f t="shared" si="35"/>
        <v>364929.33</v>
      </c>
      <c r="S66" s="25">
        <f t="shared" si="35"/>
        <v>0</v>
      </c>
      <c r="T66" s="24">
        <f t="shared" si="35"/>
        <v>0</v>
      </c>
      <c r="U66" s="25">
        <f t="shared" si="35"/>
        <v>0</v>
      </c>
      <c r="V66" s="24">
        <f t="shared" si="35"/>
        <v>0</v>
      </c>
      <c r="W66" s="25">
        <f t="shared" si="35"/>
        <v>37</v>
      </c>
      <c r="X66" s="24">
        <f>AP66+BH66+BZ66+CR66</f>
        <v>84582.720000000001</v>
      </c>
      <c r="Y66" s="24">
        <f>Z66+AH66+AJ66+AP66</f>
        <v>182117.93</v>
      </c>
      <c r="Z66" s="24">
        <f>AB66+AD66+AF66</f>
        <v>110590.54</v>
      </c>
      <c r="AA66" s="25">
        <v>70</v>
      </c>
      <c r="AB66" s="24">
        <v>60910.5</v>
      </c>
      <c r="AC66" s="25">
        <v>9</v>
      </c>
      <c r="AD66" s="24">
        <v>6795.54</v>
      </c>
      <c r="AE66" s="25">
        <v>43</v>
      </c>
      <c r="AF66" s="24">
        <v>42884.5</v>
      </c>
      <c r="AG66" s="25">
        <v>1</v>
      </c>
      <c r="AH66" s="24">
        <v>10902.91</v>
      </c>
      <c r="AI66" s="25">
        <v>9</v>
      </c>
      <c r="AJ66" s="26">
        <f>139478.8-100000</f>
        <v>39478.800000000003</v>
      </c>
      <c r="AK66" s="25">
        <v>0</v>
      </c>
      <c r="AL66" s="24">
        <v>0</v>
      </c>
      <c r="AM66" s="25">
        <v>0</v>
      </c>
      <c r="AN66" s="26">
        <v>0</v>
      </c>
      <c r="AO66" s="25">
        <v>9</v>
      </c>
      <c r="AP66" s="24">
        <v>21145.68</v>
      </c>
      <c r="AQ66" s="24">
        <f>AR66+AZ66+BB66+BH66</f>
        <v>226858.93</v>
      </c>
      <c r="AR66" s="24">
        <f>AT66+AV66+AX66</f>
        <v>105458.77</v>
      </c>
      <c r="AS66" s="25">
        <v>56</v>
      </c>
      <c r="AT66" s="24">
        <v>59763.03</v>
      </c>
      <c r="AU66" s="25">
        <v>9</v>
      </c>
      <c r="AV66" s="24">
        <v>4530.3599999999997</v>
      </c>
      <c r="AW66" s="25">
        <v>29</v>
      </c>
      <c r="AX66" s="24">
        <v>41165.379999999997</v>
      </c>
      <c r="AY66" s="25">
        <v>1</v>
      </c>
      <c r="AZ66" s="24">
        <v>7268.61</v>
      </c>
      <c r="BA66" s="25">
        <v>6</v>
      </c>
      <c r="BB66" s="26">
        <v>92985.87</v>
      </c>
      <c r="BC66" s="25">
        <v>0</v>
      </c>
      <c r="BD66" s="24">
        <v>0</v>
      </c>
      <c r="BE66" s="25">
        <v>0</v>
      </c>
      <c r="BF66" s="26">
        <v>0</v>
      </c>
      <c r="BG66" s="25">
        <v>9</v>
      </c>
      <c r="BH66" s="24">
        <v>21145.68</v>
      </c>
      <c r="BI66" s="24">
        <f>BJ66+BR66+BT66+BZ66</f>
        <v>226858.93</v>
      </c>
      <c r="BJ66" s="24">
        <f>BL66+BN66+BP66</f>
        <v>105458.77</v>
      </c>
      <c r="BK66" s="25">
        <v>56</v>
      </c>
      <c r="BL66" s="24">
        <v>59763.03</v>
      </c>
      <c r="BM66" s="25">
        <v>9</v>
      </c>
      <c r="BN66" s="24">
        <v>4530.3599999999997</v>
      </c>
      <c r="BO66" s="25">
        <v>29</v>
      </c>
      <c r="BP66" s="24">
        <v>41165.379999999997</v>
      </c>
      <c r="BQ66" s="25">
        <v>1</v>
      </c>
      <c r="BR66" s="24">
        <v>7268.61</v>
      </c>
      <c r="BS66" s="25">
        <v>6</v>
      </c>
      <c r="BT66" s="26">
        <v>92985.87</v>
      </c>
      <c r="BU66" s="25">
        <v>0</v>
      </c>
      <c r="BV66" s="24">
        <v>0</v>
      </c>
      <c r="BW66" s="25">
        <v>0</v>
      </c>
      <c r="BX66" s="26">
        <v>0</v>
      </c>
      <c r="BY66" s="25">
        <v>9</v>
      </c>
      <c r="BZ66" s="24">
        <v>21145.68</v>
      </c>
      <c r="CA66" s="24">
        <f>CB66+CJ66+CL66+CR66</f>
        <v>282117.89</v>
      </c>
      <c r="CB66" s="24">
        <f>CD66+CF66+CH66</f>
        <v>110590.52</v>
      </c>
      <c r="CC66" s="25">
        <v>99</v>
      </c>
      <c r="CD66" s="24">
        <v>60910.5</v>
      </c>
      <c r="CE66" s="25">
        <v>8</v>
      </c>
      <c r="CF66" s="24">
        <v>6795.53</v>
      </c>
      <c r="CG66" s="25">
        <v>43</v>
      </c>
      <c r="CH66" s="24">
        <v>42884.49</v>
      </c>
      <c r="CI66" s="25">
        <v>1</v>
      </c>
      <c r="CJ66" s="24">
        <v>10902.9</v>
      </c>
      <c r="CK66" s="25">
        <v>8</v>
      </c>
      <c r="CL66" s="26">
        <v>139478.79</v>
      </c>
      <c r="CM66" s="25">
        <v>0</v>
      </c>
      <c r="CN66" s="24">
        <v>0</v>
      </c>
      <c r="CO66" s="25">
        <v>0</v>
      </c>
      <c r="CP66" s="26">
        <v>0</v>
      </c>
      <c r="CQ66" s="25">
        <v>10</v>
      </c>
      <c r="CR66" s="24">
        <v>21145.68</v>
      </c>
    </row>
    <row r="67" spans="1:96" x14ac:dyDescent="0.25">
      <c r="A67" s="6"/>
      <c r="B67" s="5" t="s">
        <v>30</v>
      </c>
      <c r="C67" s="21">
        <v>330326</v>
      </c>
      <c r="D67" s="22" t="s">
        <v>139</v>
      </c>
      <c r="E67" s="22" t="s">
        <v>123</v>
      </c>
      <c r="F67" s="23" t="s">
        <v>140</v>
      </c>
      <c r="G67" s="24">
        <f t="shared" si="17"/>
        <v>0</v>
      </c>
      <c r="H67" s="24">
        <f t="shared" si="18"/>
        <v>0</v>
      </c>
      <c r="I67" s="25">
        <f t="shared" si="34"/>
        <v>0</v>
      </c>
      <c r="J67" s="24">
        <f t="shared" si="34"/>
        <v>0</v>
      </c>
      <c r="K67" s="25">
        <f t="shared" si="34"/>
        <v>0</v>
      </c>
      <c r="L67" s="24">
        <f t="shared" si="34"/>
        <v>0</v>
      </c>
      <c r="M67" s="25">
        <f t="shared" si="34"/>
        <v>0</v>
      </c>
      <c r="N67" s="24">
        <f t="shared" si="34"/>
        <v>0</v>
      </c>
      <c r="O67" s="25">
        <f t="shared" si="34"/>
        <v>0</v>
      </c>
      <c r="P67" s="24">
        <f t="shared" si="34"/>
        <v>0</v>
      </c>
      <c r="Q67" s="25">
        <f t="shared" si="34"/>
        <v>0</v>
      </c>
      <c r="R67" s="24">
        <f t="shared" si="34"/>
        <v>0</v>
      </c>
      <c r="S67" s="25">
        <f t="shared" si="34"/>
        <v>0</v>
      </c>
      <c r="T67" s="24">
        <f t="shared" si="34"/>
        <v>0</v>
      </c>
      <c r="U67" s="25">
        <f t="shared" si="34"/>
        <v>0</v>
      </c>
      <c r="V67" s="24">
        <f t="shared" si="34"/>
        <v>0</v>
      </c>
      <c r="W67" s="25">
        <f t="shared" si="34"/>
        <v>0</v>
      </c>
      <c r="X67" s="24">
        <f t="shared" si="33"/>
        <v>0</v>
      </c>
      <c r="Y67" s="24">
        <f t="shared" si="20"/>
        <v>0</v>
      </c>
      <c r="Z67" s="24">
        <f t="shared" si="21"/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6">
        <v>0</v>
      </c>
      <c r="AK67" s="25">
        <v>0</v>
      </c>
      <c r="AL67" s="24">
        <v>0</v>
      </c>
      <c r="AM67" s="25">
        <v>0</v>
      </c>
      <c r="AN67" s="26">
        <v>0</v>
      </c>
      <c r="AO67" s="25">
        <v>0</v>
      </c>
      <c r="AP67" s="24">
        <v>0</v>
      </c>
      <c r="AQ67" s="24">
        <f t="shared" si="22"/>
        <v>0</v>
      </c>
      <c r="AR67" s="24">
        <f t="shared" si="23"/>
        <v>0</v>
      </c>
      <c r="AS67" s="25">
        <v>0</v>
      </c>
      <c r="AT67" s="24">
        <v>0</v>
      </c>
      <c r="AU67" s="25">
        <v>0</v>
      </c>
      <c r="AV67" s="24">
        <v>0</v>
      </c>
      <c r="AW67" s="25">
        <v>0</v>
      </c>
      <c r="AX67" s="24">
        <v>0</v>
      </c>
      <c r="AY67" s="25">
        <v>0</v>
      </c>
      <c r="AZ67" s="24">
        <v>0</v>
      </c>
      <c r="BA67" s="25">
        <v>0</v>
      </c>
      <c r="BB67" s="26">
        <v>0</v>
      </c>
      <c r="BC67" s="25">
        <v>0</v>
      </c>
      <c r="BD67" s="24">
        <v>0</v>
      </c>
      <c r="BE67" s="25">
        <v>0</v>
      </c>
      <c r="BF67" s="26">
        <v>0</v>
      </c>
      <c r="BG67" s="25">
        <v>0</v>
      </c>
      <c r="BH67" s="24">
        <v>0</v>
      </c>
      <c r="BI67" s="24">
        <f t="shared" si="24"/>
        <v>0</v>
      </c>
      <c r="BJ67" s="24">
        <f t="shared" si="25"/>
        <v>0</v>
      </c>
      <c r="BK67" s="25">
        <v>0</v>
      </c>
      <c r="BL67" s="24">
        <v>0</v>
      </c>
      <c r="BM67" s="25">
        <v>0</v>
      </c>
      <c r="BN67" s="24">
        <v>0</v>
      </c>
      <c r="BO67" s="25">
        <v>0</v>
      </c>
      <c r="BP67" s="24">
        <v>0</v>
      </c>
      <c r="BQ67" s="25">
        <v>0</v>
      </c>
      <c r="BR67" s="24">
        <v>0</v>
      </c>
      <c r="BS67" s="25">
        <v>0</v>
      </c>
      <c r="BT67" s="26">
        <v>0</v>
      </c>
      <c r="BU67" s="25">
        <v>0</v>
      </c>
      <c r="BV67" s="24">
        <v>0</v>
      </c>
      <c r="BW67" s="25">
        <v>0</v>
      </c>
      <c r="BX67" s="26">
        <v>0</v>
      </c>
      <c r="BY67" s="25">
        <v>0</v>
      </c>
      <c r="BZ67" s="24">
        <v>0</v>
      </c>
      <c r="CA67" s="24">
        <f t="shared" si="26"/>
        <v>0</v>
      </c>
      <c r="CB67" s="24">
        <f t="shared" si="27"/>
        <v>0</v>
      </c>
      <c r="CC67" s="25">
        <v>0</v>
      </c>
      <c r="CD67" s="24">
        <v>0</v>
      </c>
      <c r="CE67" s="25">
        <v>0</v>
      </c>
      <c r="CF67" s="24">
        <v>0</v>
      </c>
      <c r="CG67" s="25">
        <v>0</v>
      </c>
      <c r="CH67" s="24">
        <v>0</v>
      </c>
      <c r="CI67" s="25">
        <v>0</v>
      </c>
      <c r="CJ67" s="24">
        <v>0</v>
      </c>
      <c r="CK67" s="25">
        <v>0</v>
      </c>
      <c r="CL67" s="26">
        <v>0</v>
      </c>
      <c r="CM67" s="25">
        <v>0</v>
      </c>
      <c r="CN67" s="24">
        <v>0</v>
      </c>
      <c r="CO67" s="25">
        <v>0</v>
      </c>
      <c r="CP67" s="26">
        <v>0</v>
      </c>
      <c r="CQ67" s="25">
        <v>0</v>
      </c>
      <c r="CR67" s="24">
        <v>0</v>
      </c>
    </row>
    <row r="68" spans="1:96" x14ac:dyDescent="0.25">
      <c r="A68" s="6" t="s">
        <v>230</v>
      </c>
      <c r="B68" s="8" t="s">
        <v>103</v>
      </c>
      <c r="C68" s="21">
        <v>330036</v>
      </c>
      <c r="D68" s="22" t="s">
        <v>139</v>
      </c>
      <c r="E68" s="22" t="s">
        <v>123</v>
      </c>
      <c r="F68" s="23" t="s">
        <v>140</v>
      </c>
      <c r="G68" s="24">
        <f t="shared" si="17"/>
        <v>256629042.06999999</v>
      </c>
      <c r="H68" s="24">
        <f t="shared" si="18"/>
        <v>134216388.15000001</v>
      </c>
      <c r="I68" s="25">
        <f t="shared" si="34"/>
        <v>48117</v>
      </c>
      <c r="J68" s="24">
        <f t="shared" si="34"/>
        <v>52925661.950000003</v>
      </c>
      <c r="K68" s="25">
        <f t="shared" si="34"/>
        <v>8137</v>
      </c>
      <c r="L68" s="24">
        <f t="shared" si="34"/>
        <v>5104897.3099999996</v>
      </c>
      <c r="M68" s="25">
        <f t="shared" si="34"/>
        <v>26383</v>
      </c>
      <c r="N68" s="24">
        <f t="shared" si="34"/>
        <v>76185828.890000001</v>
      </c>
      <c r="O68" s="25">
        <f t="shared" si="34"/>
        <v>1738</v>
      </c>
      <c r="P68" s="24">
        <f t="shared" si="34"/>
        <v>25216078.59</v>
      </c>
      <c r="Q68" s="25">
        <f t="shared" si="34"/>
        <v>4317</v>
      </c>
      <c r="R68" s="24">
        <f t="shared" si="34"/>
        <v>97196575.329999998</v>
      </c>
      <c r="S68" s="25">
        <f t="shared" si="34"/>
        <v>0</v>
      </c>
      <c r="T68" s="24">
        <f t="shared" si="34"/>
        <v>0</v>
      </c>
      <c r="U68" s="25">
        <f t="shared" si="34"/>
        <v>0</v>
      </c>
      <c r="V68" s="24">
        <f t="shared" si="34"/>
        <v>0</v>
      </c>
      <c r="W68" s="25">
        <f t="shared" si="34"/>
        <v>0</v>
      </c>
      <c r="X68" s="24">
        <f t="shared" si="33"/>
        <v>0</v>
      </c>
      <c r="Y68" s="24">
        <f t="shared" si="20"/>
        <v>80140818.180000007</v>
      </c>
      <c r="Z68" s="24">
        <f t="shared" si="21"/>
        <v>35317307.390000001</v>
      </c>
      <c r="AA68" s="25">
        <v>12029</v>
      </c>
      <c r="AB68" s="24">
        <v>13311458.300000001</v>
      </c>
      <c r="AC68" s="25">
        <v>2034</v>
      </c>
      <c r="AD68" s="24">
        <v>1531469.19</v>
      </c>
      <c r="AE68" s="25">
        <v>7915</v>
      </c>
      <c r="AF68" s="24">
        <v>20474379.899999999</v>
      </c>
      <c r="AG68" s="25">
        <v>521</v>
      </c>
      <c r="AH68" s="24">
        <v>7564823.5800000001</v>
      </c>
      <c r="AI68" s="54">
        <v>1655</v>
      </c>
      <c r="AJ68" s="55">
        <v>37258687.210000001</v>
      </c>
      <c r="AK68" s="25">
        <v>0</v>
      </c>
      <c r="AL68" s="24">
        <v>0</v>
      </c>
      <c r="AM68" s="25">
        <v>0</v>
      </c>
      <c r="AN68" s="26">
        <v>0</v>
      </c>
      <c r="AO68" s="25">
        <v>0</v>
      </c>
      <c r="AP68" s="24">
        <v>0</v>
      </c>
      <c r="AQ68" s="24">
        <f t="shared" si="22"/>
        <v>56273417.469999999</v>
      </c>
      <c r="AR68" s="24">
        <f t="shared" si="23"/>
        <v>31790886.68</v>
      </c>
      <c r="AS68" s="25">
        <v>9623</v>
      </c>
      <c r="AT68" s="24">
        <v>13151372.68</v>
      </c>
      <c r="AU68" s="25">
        <v>2034</v>
      </c>
      <c r="AV68" s="24">
        <v>1020979.46</v>
      </c>
      <c r="AW68" s="25">
        <v>5277</v>
      </c>
      <c r="AX68" s="24">
        <v>17618534.539999999</v>
      </c>
      <c r="AY68" s="25">
        <v>348</v>
      </c>
      <c r="AZ68" s="24">
        <v>5043215.72</v>
      </c>
      <c r="BA68" s="25">
        <v>863</v>
      </c>
      <c r="BB68" s="26">
        <v>19439315.07</v>
      </c>
      <c r="BC68" s="25">
        <v>0</v>
      </c>
      <c r="BD68" s="24">
        <v>0</v>
      </c>
      <c r="BE68" s="25">
        <v>0</v>
      </c>
      <c r="BF68" s="26">
        <v>0</v>
      </c>
      <c r="BG68" s="25">
        <v>0</v>
      </c>
      <c r="BH68" s="24">
        <v>0</v>
      </c>
      <c r="BI68" s="24">
        <f t="shared" si="24"/>
        <v>56273417.469999999</v>
      </c>
      <c r="BJ68" s="24">
        <f t="shared" si="25"/>
        <v>31790886.68</v>
      </c>
      <c r="BK68" s="25">
        <v>9623</v>
      </c>
      <c r="BL68" s="24">
        <v>13151372.68</v>
      </c>
      <c r="BM68" s="25">
        <v>2034</v>
      </c>
      <c r="BN68" s="24">
        <v>1020979.46</v>
      </c>
      <c r="BO68" s="25">
        <v>5277</v>
      </c>
      <c r="BP68" s="24">
        <v>17618534.539999999</v>
      </c>
      <c r="BQ68" s="25">
        <v>348</v>
      </c>
      <c r="BR68" s="24">
        <v>5043215.72</v>
      </c>
      <c r="BS68" s="25">
        <v>863</v>
      </c>
      <c r="BT68" s="26">
        <v>19439315.07</v>
      </c>
      <c r="BU68" s="25">
        <v>0</v>
      </c>
      <c r="BV68" s="24">
        <v>0</v>
      </c>
      <c r="BW68" s="25">
        <v>0</v>
      </c>
      <c r="BX68" s="26">
        <v>0</v>
      </c>
      <c r="BY68" s="25">
        <v>0</v>
      </c>
      <c r="BZ68" s="24">
        <v>0</v>
      </c>
      <c r="CA68" s="24">
        <f t="shared" si="26"/>
        <v>63941388.950000003</v>
      </c>
      <c r="CB68" s="24">
        <f t="shared" si="27"/>
        <v>35317307.399999999</v>
      </c>
      <c r="CC68" s="25">
        <v>16842</v>
      </c>
      <c r="CD68" s="24">
        <v>13311458.289999999</v>
      </c>
      <c r="CE68" s="25">
        <v>2035</v>
      </c>
      <c r="CF68" s="24">
        <v>1531469.2</v>
      </c>
      <c r="CG68" s="25">
        <v>7914</v>
      </c>
      <c r="CH68" s="24">
        <v>20474379.91</v>
      </c>
      <c r="CI68" s="25">
        <v>521</v>
      </c>
      <c r="CJ68" s="24">
        <v>7564823.5700000003</v>
      </c>
      <c r="CK68" s="54">
        <v>936</v>
      </c>
      <c r="CL68" s="55">
        <v>21059257.98</v>
      </c>
      <c r="CM68" s="25">
        <v>0</v>
      </c>
      <c r="CN68" s="24">
        <v>0</v>
      </c>
      <c r="CO68" s="25">
        <v>0</v>
      </c>
      <c r="CP68" s="26">
        <v>0</v>
      </c>
      <c r="CQ68" s="25">
        <v>0</v>
      </c>
      <c r="CR68" s="24">
        <v>0</v>
      </c>
    </row>
    <row r="69" spans="1:96" x14ac:dyDescent="0.25">
      <c r="A69" s="6" t="s">
        <v>231</v>
      </c>
      <c r="B69" s="8" t="s">
        <v>31</v>
      </c>
      <c r="C69" s="21">
        <v>330218</v>
      </c>
      <c r="D69" s="22" t="s">
        <v>139</v>
      </c>
      <c r="E69" s="22" t="s">
        <v>123</v>
      </c>
      <c r="F69" s="23" t="s">
        <v>140</v>
      </c>
      <c r="G69" s="24">
        <f t="shared" si="17"/>
        <v>36336432.560000002</v>
      </c>
      <c r="H69" s="24">
        <f t="shared" si="18"/>
        <v>29648122.079999998</v>
      </c>
      <c r="I69" s="25">
        <f t="shared" si="34"/>
        <v>26828</v>
      </c>
      <c r="J69" s="24">
        <f t="shared" si="34"/>
        <v>13752920.789999999</v>
      </c>
      <c r="K69" s="25">
        <f t="shared" si="34"/>
        <v>3835</v>
      </c>
      <c r="L69" s="24">
        <f t="shared" si="34"/>
        <v>2449613.86</v>
      </c>
      <c r="M69" s="25">
        <f t="shared" si="34"/>
        <v>11057</v>
      </c>
      <c r="N69" s="24">
        <f t="shared" si="34"/>
        <v>13445587.43</v>
      </c>
      <c r="O69" s="25">
        <f t="shared" si="34"/>
        <v>140</v>
      </c>
      <c r="P69" s="24">
        <f t="shared" si="34"/>
        <v>1368559.07</v>
      </c>
      <c r="Q69" s="25">
        <f t="shared" si="34"/>
        <v>354</v>
      </c>
      <c r="R69" s="24">
        <f t="shared" si="34"/>
        <v>5319751.41</v>
      </c>
      <c r="S69" s="25">
        <f t="shared" si="34"/>
        <v>0</v>
      </c>
      <c r="T69" s="24">
        <f t="shared" si="34"/>
        <v>0</v>
      </c>
      <c r="U69" s="25">
        <f t="shared" si="34"/>
        <v>0</v>
      </c>
      <c r="V69" s="24">
        <f t="shared" si="34"/>
        <v>0</v>
      </c>
      <c r="W69" s="25">
        <f t="shared" si="34"/>
        <v>0</v>
      </c>
      <c r="X69" s="24">
        <f t="shared" si="33"/>
        <v>0</v>
      </c>
      <c r="Y69" s="24">
        <f t="shared" si="20"/>
        <v>9390105.9499999993</v>
      </c>
      <c r="Z69" s="24">
        <f t="shared" si="21"/>
        <v>7546111.0599999996</v>
      </c>
      <c r="AA69" s="25">
        <v>6707</v>
      </c>
      <c r="AB69" s="24">
        <v>3438230.2</v>
      </c>
      <c r="AC69" s="25">
        <v>959</v>
      </c>
      <c r="AD69" s="24">
        <v>734884.16</v>
      </c>
      <c r="AE69" s="25">
        <v>3317</v>
      </c>
      <c r="AF69" s="24">
        <v>3372996.7</v>
      </c>
      <c r="AG69" s="25">
        <v>42</v>
      </c>
      <c r="AH69" s="24">
        <v>410567.72</v>
      </c>
      <c r="AI69" s="25">
        <v>83</v>
      </c>
      <c r="AJ69" s="26">
        <v>1433427.17</v>
      </c>
      <c r="AK69" s="25">
        <v>0</v>
      </c>
      <c r="AL69" s="24">
        <v>0</v>
      </c>
      <c r="AM69" s="25">
        <v>0</v>
      </c>
      <c r="AN69" s="26">
        <v>0</v>
      </c>
      <c r="AO69" s="25">
        <v>0</v>
      </c>
      <c r="AP69" s="24">
        <v>0</v>
      </c>
      <c r="AQ69" s="24">
        <f t="shared" si="22"/>
        <v>8662040.1400000006</v>
      </c>
      <c r="AR69" s="24">
        <f t="shared" si="23"/>
        <v>7277949.9800000004</v>
      </c>
      <c r="AS69" s="25">
        <v>5366</v>
      </c>
      <c r="AT69" s="24">
        <v>3438230.2</v>
      </c>
      <c r="AU69" s="25">
        <v>959</v>
      </c>
      <c r="AV69" s="24">
        <v>489922.77</v>
      </c>
      <c r="AW69" s="25">
        <v>2211</v>
      </c>
      <c r="AX69" s="24">
        <v>3349797.01</v>
      </c>
      <c r="AY69" s="25">
        <v>28</v>
      </c>
      <c r="AZ69" s="24">
        <v>273711.81</v>
      </c>
      <c r="BA69" s="25">
        <v>77</v>
      </c>
      <c r="BB69" s="26">
        <v>1110378.3500000001</v>
      </c>
      <c r="BC69" s="25">
        <v>0</v>
      </c>
      <c r="BD69" s="24">
        <v>0</v>
      </c>
      <c r="BE69" s="25">
        <v>0</v>
      </c>
      <c r="BF69" s="26">
        <v>0</v>
      </c>
      <c r="BG69" s="25">
        <v>0</v>
      </c>
      <c r="BH69" s="24">
        <v>0</v>
      </c>
      <c r="BI69" s="24">
        <f t="shared" si="24"/>
        <v>8662040.1400000006</v>
      </c>
      <c r="BJ69" s="24">
        <f t="shared" si="25"/>
        <v>7277949.9800000004</v>
      </c>
      <c r="BK69" s="25">
        <v>5366</v>
      </c>
      <c r="BL69" s="24">
        <v>3438230.2</v>
      </c>
      <c r="BM69" s="25">
        <v>959</v>
      </c>
      <c r="BN69" s="24">
        <v>489922.77</v>
      </c>
      <c r="BO69" s="25">
        <v>2211</v>
      </c>
      <c r="BP69" s="24">
        <v>3349797.01</v>
      </c>
      <c r="BQ69" s="25">
        <v>28</v>
      </c>
      <c r="BR69" s="24">
        <v>273711.81</v>
      </c>
      <c r="BS69" s="25">
        <v>77</v>
      </c>
      <c r="BT69" s="26">
        <v>1110378.3500000001</v>
      </c>
      <c r="BU69" s="25">
        <v>0</v>
      </c>
      <c r="BV69" s="24">
        <v>0</v>
      </c>
      <c r="BW69" s="25">
        <v>0</v>
      </c>
      <c r="BX69" s="26">
        <v>0</v>
      </c>
      <c r="BY69" s="25">
        <v>0</v>
      </c>
      <c r="BZ69" s="24">
        <v>0</v>
      </c>
      <c r="CA69" s="24">
        <f t="shared" si="26"/>
        <v>9622246.3300000001</v>
      </c>
      <c r="CB69" s="24">
        <f t="shared" si="27"/>
        <v>7546111.0599999996</v>
      </c>
      <c r="CC69" s="25">
        <v>9389</v>
      </c>
      <c r="CD69" s="24">
        <v>3438230.19</v>
      </c>
      <c r="CE69" s="25">
        <v>958</v>
      </c>
      <c r="CF69" s="24">
        <v>734884.16</v>
      </c>
      <c r="CG69" s="25">
        <v>3318</v>
      </c>
      <c r="CH69" s="24">
        <v>3372996.71</v>
      </c>
      <c r="CI69" s="25">
        <v>42</v>
      </c>
      <c r="CJ69" s="24">
        <v>410567.73</v>
      </c>
      <c r="CK69" s="25">
        <v>117</v>
      </c>
      <c r="CL69" s="26">
        <v>1665567.54</v>
      </c>
      <c r="CM69" s="25">
        <v>0</v>
      </c>
      <c r="CN69" s="24">
        <v>0</v>
      </c>
      <c r="CO69" s="25">
        <v>0</v>
      </c>
      <c r="CP69" s="26">
        <v>0</v>
      </c>
      <c r="CQ69" s="25">
        <v>0</v>
      </c>
      <c r="CR69" s="24">
        <v>0</v>
      </c>
    </row>
    <row r="70" spans="1:96" x14ac:dyDescent="0.25">
      <c r="A70" s="6" t="s">
        <v>232</v>
      </c>
      <c r="B70" s="8" t="s">
        <v>32</v>
      </c>
      <c r="C70" s="21">
        <v>330334</v>
      </c>
      <c r="D70" s="22" t="s">
        <v>139</v>
      </c>
      <c r="E70" s="22" t="s">
        <v>123</v>
      </c>
      <c r="F70" s="23" t="s">
        <v>140</v>
      </c>
      <c r="G70" s="24">
        <f t="shared" si="17"/>
        <v>11870662.4</v>
      </c>
      <c r="H70" s="24">
        <f t="shared" si="18"/>
        <v>11870662.4</v>
      </c>
      <c r="I70" s="25">
        <f t="shared" si="34"/>
        <v>6846</v>
      </c>
      <c r="J70" s="24">
        <f t="shared" si="34"/>
        <v>3208424.73</v>
      </c>
      <c r="K70" s="25">
        <f t="shared" si="34"/>
        <v>1491</v>
      </c>
      <c r="L70" s="24">
        <f t="shared" si="34"/>
        <v>855959.24</v>
      </c>
      <c r="M70" s="25">
        <f t="shared" si="34"/>
        <v>7088</v>
      </c>
      <c r="N70" s="24">
        <f t="shared" si="34"/>
        <v>7806278.4299999997</v>
      </c>
      <c r="O70" s="25">
        <f t="shared" si="34"/>
        <v>0</v>
      </c>
      <c r="P70" s="24">
        <f t="shared" si="34"/>
        <v>0</v>
      </c>
      <c r="Q70" s="25">
        <f t="shared" si="34"/>
        <v>0</v>
      </c>
      <c r="R70" s="24">
        <f t="shared" si="34"/>
        <v>0</v>
      </c>
      <c r="S70" s="25">
        <f t="shared" si="34"/>
        <v>0</v>
      </c>
      <c r="T70" s="24">
        <f t="shared" si="34"/>
        <v>0</v>
      </c>
      <c r="U70" s="25">
        <f t="shared" si="34"/>
        <v>0</v>
      </c>
      <c r="V70" s="24">
        <f t="shared" si="34"/>
        <v>0</v>
      </c>
      <c r="W70" s="25">
        <f t="shared" si="34"/>
        <v>0</v>
      </c>
      <c r="X70" s="24">
        <f t="shared" si="33"/>
        <v>0</v>
      </c>
      <c r="Y70" s="24">
        <f t="shared" si="20"/>
        <v>3561198.72</v>
      </c>
      <c r="Z70" s="24">
        <f t="shared" si="21"/>
        <v>3561198.72</v>
      </c>
      <c r="AA70" s="25">
        <v>1712</v>
      </c>
      <c r="AB70" s="24">
        <v>962527.42</v>
      </c>
      <c r="AC70" s="25">
        <v>373</v>
      </c>
      <c r="AD70" s="24">
        <v>256787.77</v>
      </c>
      <c r="AE70" s="25">
        <v>2126</v>
      </c>
      <c r="AF70" s="24">
        <v>2341883.5299999998</v>
      </c>
      <c r="AG70" s="25">
        <v>0</v>
      </c>
      <c r="AH70" s="24">
        <v>0</v>
      </c>
      <c r="AI70" s="25">
        <v>0</v>
      </c>
      <c r="AJ70" s="26">
        <v>0</v>
      </c>
      <c r="AK70" s="25">
        <v>0</v>
      </c>
      <c r="AL70" s="24">
        <v>0</v>
      </c>
      <c r="AM70" s="25">
        <v>0</v>
      </c>
      <c r="AN70" s="26">
        <v>0</v>
      </c>
      <c r="AO70" s="25">
        <v>0</v>
      </c>
      <c r="AP70" s="24">
        <v>0</v>
      </c>
      <c r="AQ70" s="24">
        <f t="shared" si="22"/>
        <v>2374132.4900000002</v>
      </c>
      <c r="AR70" s="24">
        <f t="shared" si="23"/>
        <v>2374132.4900000002</v>
      </c>
      <c r="AS70" s="25">
        <v>1369</v>
      </c>
      <c r="AT70" s="24">
        <v>641684.94999999995</v>
      </c>
      <c r="AU70" s="25">
        <v>373</v>
      </c>
      <c r="AV70" s="24">
        <v>171191.85</v>
      </c>
      <c r="AW70" s="25">
        <v>1418</v>
      </c>
      <c r="AX70" s="24">
        <v>1561255.69</v>
      </c>
      <c r="AY70" s="25">
        <v>0</v>
      </c>
      <c r="AZ70" s="24">
        <v>0</v>
      </c>
      <c r="BA70" s="25">
        <v>0</v>
      </c>
      <c r="BB70" s="26">
        <v>0</v>
      </c>
      <c r="BC70" s="25">
        <v>0</v>
      </c>
      <c r="BD70" s="24">
        <v>0</v>
      </c>
      <c r="BE70" s="25">
        <v>0</v>
      </c>
      <c r="BF70" s="26">
        <v>0</v>
      </c>
      <c r="BG70" s="25">
        <v>0</v>
      </c>
      <c r="BH70" s="24">
        <v>0</v>
      </c>
      <c r="BI70" s="24">
        <f t="shared" si="24"/>
        <v>2374132.4900000002</v>
      </c>
      <c r="BJ70" s="24">
        <f t="shared" si="25"/>
        <v>2374132.4900000002</v>
      </c>
      <c r="BK70" s="25">
        <v>1369</v>
      </c>
      <c r="BL70" s="24">
        <v>641684.94999999995</v>
      </c>
      <c r="BM70" s="25">
        <v>373</v>
      </c>
      <c r="BN70" s="24">
        <v>171191.85</v>
      </c>
      <c r="BO70" s="25">
        <v>1418</v>
      </c>
      <c r="BP70" s="24">
        <v>1561255.69</v>
      </c>
      <c r="BQ70" s="25">
        <v>0</v>
      </c>
      <c r="BR70" s="24">
        <v>0</v>
      </c>
      <c r="BS70" s="25">
        <v>0</v>
      </c>
      <c r="BT70" s="26">
        <v>0</v>
      </c>
      <c r="BU70" s="25">
        <v>0</v>
      </c>
      <c r="BV70" s="24">
        <v>0</v>
      </c>
      <c r="BW70" s="25">
        <v>0</v>
      </c>
      <c r="BX70" s="26">
        <v>0</v>
      </c>
      <c r="BY70" s="25">
        <v>0</v>
      </c>
      <c r="BZ70" s="24">
        <v>0</v>
      </c>
      <c r="CA70" s="24">
        <f t="shared" si="26"/>
        <v>3561198.7</v>
      </c>
      <c r="CB70" s="24">
        <f t="shared" si="27"/>
        <v>3561198.7</v>
      </c>
      <c r="CC70" s="25">
        <v>2396</v>
      </c>
      <c r="CD70" s="24">
        <v>962527.41</v>
      </c>
      <c r="CE70" s="25">
        <v>372</v>
      </c>
      <c r="CF70" s="24">
        <v>256787.77</v>
      </c>
      <c r="CG70" s="25">
        <v>2126</v>
      </c>
      <c r="CH70" s="24">
        <v>2341883.52</v>
      </c>
      <c r="CI70" s="25">
        <v>0</v>
      </c>
      <c r="CJ70" s="24">
        <v>0</v>
      </c>
      <c r="CK70" s="25">
        <v>0</v>
      </c>
      <c r="CL70" s="26">
        <v>0</v>
      </c>
      <c r="CM70" s="25">
        <v>0</v>
      </c>
      <c r="CN70" s="24">
        <v>0</v>
      </c>
      <c r="CO70" s="25">
        <v>0</v>
      </c>
      <c r="CP70" s="26">
        <v>0</v>
      </c>
      <c r="CQ70" s="25">
        <v>0</v>
      </c>
      <c r="CR70" s="24">
        <v>0</v>
      </c>
    </row>
    <row r="71" spans="1:96" x14ac:dyDescent="0.25">
      <c r="A71" s="10" t="s">
        <v>233</v>
      </c>
      <c r="B71" s="8" t="s">
        <v>33</v>
      </c>
      <c r="C71" s="21">
        <v>330023</v>
      </c>
      <c r="D71" s="22" t="s">
        <v>139</v>
      </c>
      <c r="E71" s="22" t="s">
        <v>123</v>
      </c>
      <c r="F71" s="23" t="s">
        <v>140</v>
      </c>
      <c r="G71" s="24">
        <f t="shared" si="17"/>
        <v>21265306.68</v>
      </c>
      <c r="H71" s="24">
        <f t="shared" si="18"/>
        <v>0</v>
      </c>
      <c r="I71" s="25">
        <f t="shared" si="34"/>
        <v>0</v>
      </c>
      <c r="J71" s="24">
        <f t="shared" si="34"/>
        <v>0</v>
      </c>
      <c r="K71" s="25">
        <f t="shared" si="34"/>
        <v>0</v>
      </c>
      <c r="L71" s="24">
        <f t="shared" si="34"/>
        <v>0</v>
      </c>
      <c r="M71" s="25">
        <f t="shared" si="34"/>
        <v>0</v>
      </c>
      <c r="N71" s="24">
        <f t="shared" si="34"/>
        <v>0</v>
      </c>
      <c r="O71" s="25">
        <f t="shared" si="34"/>
        <v>0</v>
      </c>
      <c r="P71" s="24">
        <f t="shared" si="34"/>
        <v>0</v>
      </c>
      <c r="Q71" s="25">
        <f t="shared" si="34"/>
        <v>0</v>
      </c>
      <c r="R71" s="24">
        <f t="shared" si="34"/>
        <v>0</v>
      </c>
      <c r="S71" s="25">
        <f t="shared" si="34"/>
        <v>0</v>
      </c>
      <c r="T71" s="24">
        <f t="shared" si="34"/>
        <v>0</v>
      </c>
      <c r="U71" s="25">
        <f t="shared" si="34"/>
        <v>0</v>
      </c>
      <c r="V71" s="24">
        <f t="shared" si="34"/>
        <v>0</v>
      </c>
      <c r="W71" s="25">
        <f t="shared" si="34"/>
        <v>9372</v>
      </c>
      <c r="X71" s="24">
        <f t="shared" si="33"/>
        <v>21265306.68</v>
      </c>
      <c r="Y71" s="24">
        <f t="shared" si="20"/>
        <v>5328458.28</v>
      </c>
      <c r="Z71" s="24">
        <f t="shared" si="21"/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6">
        <v>0</v>
      </c>
      <c r="AK71" s="25">
        <v>0</v>
      </c>
      <c r="AL71" s="24">
        <v>0</v>
      </c>
      <c r="AM71" s="25">
        <v>0</v>
      </c>
      <c r="AN71" s="26">
        <v>0</v>
      </c>
      <c r="AO71" s="25">
        <v>2343</v>
      </c>
      <c r="AP71" s="24">
        <v>5328458.28</v>
      </c>
      <c r="AQ71" s="24">
        <f t="shared" si="22"/>
        <v>5328458.28</v>
      </c>
      <c r="AR71" s="24">
        <f t="shared" si="23"/>
        <v>0</v>
      </c>
      <c r="AS71" s="25">
        <v>0</v>
      </c>
      <c r="AT71" s="24">
        <v>0</v>
      </c>
      <c r="AU71" s="25">
        <v>0</v>
      </c>
      <c r="AV71" s="24">
        <v>0</v>
      </c>
      <c r="AW71" s="25">
        <v>0</v>
      </c>
      <c r="AX71" s="24">
        <v>0</v>
      </c>
      <c r="AY71" s="25">
        <v>0</v>
      </c>
      <c r="AZ71" s="24">
        <v>0</v>
      </c>
      <c r="BA71" s="25">
        <v>0</v>
      </c>
      <c r="BB71" s="26">
        <v>0</v>
      </c>
      <c r="BC71" s="25">
        <v>0</v>
      </c>
      <c r="BD71" s="24">
        <v>0</v>
      </c>
      <c r="BE71" s="25">
        <v>0</v>
      </c>
      <c r="BF71" s="26">
        <v>0</v>
      </c>
      <c r="BG71" s="25">
        <v>2343</v>
      </c>
      <c r="BH71" s="24">
        <v>5328458.28</v>
      </c>
      <c r="BI71" s="24">
        <f t="shared" si="24"/>
        <v>5328458.28</v>
      </c>
      <c r="BJ71" s="24">
        <f t="shared" si="25"/>
        <v>0</v>
      </c>
      <c r="BK71" s="25">
        <v>0</v>
      </c>
      <c r="BL71" s="24">
        <v>0</v>
      </c>
      <c r="BM71" s="25">
        <v>0</v>
      </c>
      <c r="BN71" s="24">
        <v>0</v>
      </c>
      <c r="BO71" s="25">
        <v>0</v>
      </c>
      <c r="BP71" s="24">
        <v>0</v>
      </c>
      <c r="BQ71" s="25">
        <v>0</v>
      </c>
      <c r="BR71" s="24">
        <v>0</v>
      </c>
      <c r="BS71" s="25">
        <v>0</v>
      </c>
      <c r="BT71" s="26">
        <v>0</v>
      </c>
      <c r="BU71" s="25">
        <v>0</v>
      </c>
      <c r="BV71" s="24">
        <v>0</v>
      </c>
      <c r="BW71" s="25">
        <v>0</v>
      </c>
      <c r="BX71" s="26">
        <v>0</v>
      </c>
      <c r="BY71" s="25">
        <v>2343</v>
      </c>
      <c r="BZ71" s="24">
        <v>5328458.28</v>
      </c>
      <c r="CA71" s="24">
        <f t="shared" si="26"/>
        <v>5279931.84</v>
      </c>
      <c r="CB71" s="24">
        <f t="shared" si="27"/>
        <v>0</v>
      </c>
      <c r="CC71" s="25">
        <v>0</v>
      </c>
      <c r="CD71" s="24">
        <v>0</v>
      </c>
      <c r="CE71" s="25">
        <v>0</v>
      </c>
      <c r="CF71" s="24">
        <v>0</v>
      </c>
      <c r="CG71" s="25">
        <v>0</v>
      </c>
      <c r="CH71" s="24">
        <v>0</v>
      </c>
      <c r="CI71" s="25">
        <v>0</v>
      </c>
      <c r="CJ71" s="24">
        <v>0</v>
      </c>
      <c r="CK71" s="25">
        <v>0</v>
      </c>
      <c r="CL71" s="26">
        <v>0</v>
      </c>
      <c r="CM71" s="25">
        <v>0</v>
      </c>
      <c r="CN71" s="24">
        <v>0</v>
      </c>
      <c r="CO71" s="25">
        <v>0</v>
      </c>
      <c r="CP71" s="26">
        <v>0</v>
      </c>
      <c r="CQ71" s="25">
        <v>2343</v>
      </c>
      <c r="CR71" s="24">
        <v>5279931.84</v>
      </c>
    </row>
    <row r="72" spans="1:96" x14ac:dyDescent="0.25">
      <c r="A72" s="6" t="s">
        <v>234</v>
      </c>
      <c r="B72" s="8" t="s">
        <v>34</v>
      </c>
      <c r="C72" s="21">
        <v>330025</v>
      </c>
      <c r="D72" s="22" t="s">
        <v>139</v>
      </c>
      <c r="E72" s="22" t="s">
        <v>123</v>
      </c>
      <c r="F72" s="23" t="s">
        <v>140</v>
      </c>
      <c r="G72" s="24">
        <f t="shared" si="17"/>
        <v>10741868.449999999</v>
      </c>
      <c r="H72" s="24">
        <f t="shared" si="18"/>
        <v>4761652.7</v>
      </c>
      <c r="I72" s="25">
        <f t="shared" si="34"/>
        <v>2216</v>
      </c>
      <c r="J72" s="24">
        <f t="shared" si="34"/>
        <v>2500173.7400000002</v>
      </c>
      <c r="K72" s="25">
        <f t="shared" si="34"/>
        <v>1047</v>
      </c>
      <c r="L72" s="24">
        <f t="shared" si="34"/>
        <v>665028.84</v>
      </c>
      <c r="M72" s="25">
        <f t="shared" si="34"/>
        <v>2900</v>
      </c>
      <c r="N72" s="24">
        <f t="shared" si="34"/>
        <v>1596450.12</v>
      </c>
      <c r="O72" s="25">
        <f t="shared" si="34"/>
        <v>316</v>
      </c>
      <c r="P72" s="24">
        <f t="shared" si="34"/>
        <v>2926273.93</v>
      </c>
      <c r="Q72" s="25">
        <f t="shared" si="34"/>
        <v>24</v>
      </c>
      <c r="R72" s="24">
        <f t="shared" si="34"/>
        <v>411795.26</v>
      </c>
      <c r="S72" s="25">
        <f t="shared" si="34"/>
        <v>0</v>
      </c>
      <c r="T72" s="24">
        <f t="shared" si="34"/>
        <v>0</v>
      </c>
      <c r="U72" s="25">
        <f t="shared" si="34"/>
        <v>0</v>
      </c>
      <c r="V72" s="24">
        <f t="shared" si="34"/>
        <v>0</v>
      </c>
      <c r="W72" s="25">
        <f t="shared" si="34"/>
        <v>616</v>
      </c>
      <c r="X72" s="24">
        <f t="shared" si="33"/>
        <v>2642146.56</v>
      </c>
      <c r="Y72" s="24">
        <f t="shared" si="20"/>
        <v>2912583.28</v>
      </c>
      <c r="Z72" s="24">
        <f t="shared" si="21"/>
        <v>1250625.8799999999</v>
      </c>
      <c r="AA72" s="25">
        <v>554</v>
      </c>
      <c r="AB72" s="24">
        <v>632805.67000000004</v>
      </c>
      <c r="AC72" s="25">
        <v>262</v>
      </c>
      <c r="AD72" s="24">
        <v>199508.65</v>
      </c>
      <c r="AE72" s="25">
        <v>870</v>
      </c>
      <c r="AF72" s="24">
        <v>418311.56</v>
      </c>
      <c r="AG72" s="25">
        <v>95</v>
      </c>
      <c r="AH72" s="24">
        <v>877882.18</v>
      </c>
      <c r="AI72" s="25">
        <v>7</v>
      </c>
      <c r="AJ72" s="26">
        <v>123538.58</v>
      </c>
      <c r="AK72" s="25">
        <v>0</v>
      </c>
      <c r="AL72" s="24">
        <v>0</v>
      </c>
      <c r="AM72" s="25">
        <v>0</v>
      </c>
      <c r="AN72" s="26">
        <v>0</v>
      </c>
      <c r="AO72" s="25">
        <v>154</v>
      </c>
      <c r="AP72" s="24">
        <v>660536.64</v>
      </c>
      <c r="AQ72" s="24">
        <f t="shared" si="22"/>
        <v>2458350.9500000002</v>
      </c>
      <c r="AR72" s="24">
        <f t="shared" si="23"/>
        <v>1130200.47</v>
      </c>
      <c r="AS72" s="25">
        <v>443</v>
      </c>
      <c r="AT72" s="24">
        <v>617281.19999999995</v>
      </c>
      <c r="AU72" s="25">
        <v>262</v>
      </c>
      <c r="AV72" s="24">
        <v>133005.76999999999</v>
      </c>
      <c r="AW72" s="25">
        <v>580</v>
      </c>
      <c r="AX72" s="24">
        <v>379913.5</v>
      </c>
      <c r="AY72" s="25">
        <v>63</v>
      </c>
      <c r="AZ72" s="24">
        <v>585254.79</v>
      </c>
      <c r="BA72" s="25">
        <v>5</v>
      </c>
      <c r="BB72" s="26">
        <v>82359.05</v>
      </c>
      <c r="BC72" s="25">
        <v>0</v>
      </c>
      <c r="BD72" s="24">
        <v>0</v>
      </c>
      <c r="BE72" s="25">
        <v>0</v>
      </c>
      <c r="BF72" s="26">
        <v>0</v>
      </c>
      <c r="BG72" s="25">
        <v>154</v>
      </c>
      <c r="BH72" s="24">
        <v>660536.64</v>
      </c>
      <c r="BI72" s="24">
        <f t="shared" si="24"/>
        <v>2458350.9500000002</v>
      </c>
      <c r="BJ72" s="24">
        <f t="shared" si="25"/>
        <v>1130200.47</v>
      </c>
      <c r="BK72" s="25">
        <v>443</v>
      </c>
      <c r="BL72" s="24">
        <v>617281.19999999995</v>
      </c>
      <c r="BM72" s="25">
        <v>262</v>
      </c>
      <c r="BN72" s="24">
        <v>133005.76999999999</v>
      </c>
      <c r="BO72" s="25">
        <v>580</v>
      </c>
      <c r="BP72" s="24">
        <v>379913.5</v>
      </c>
      <c r="BQ72" s="25">
        <v>63</v>
      </c>
      <c r="BR72" s="24">
        <v>585254.79</v>
      </c>
      <c r="BS72" s="25">
        <v>5</v>
      </c>
      <c r="BT72" s="26">
        <v>82359.05</v>
      </c>
      <c r="BU72" s="25">
        <v>0</v>
      </c>
      <c r="BV72" s="24">
        <v>0</v>
      </c>
      <c r="BW72" s="25">
        <v>0</v>
      </c>
      <c r="BX72" s="26">
        <v>0</v>
      </c>
      <c r="BY72" s="25">
        <v>154</v>
      </c>
      <c r="BZ72" s="24">
        <v>660536.64</v>
      </c>
      <c r="CA72" s="24">
        <f t="shared" si="26"/>
        <v>2912583.27</v>
      </c>
      <c r="CB72" s="24">
        <f t="shared" si="27"/>
        <v>1250625.8799999999</v>
      </c>
      <c r="CC72" s="25">
        <v>776</v>
      </c>
      <c r="CD72" s="24">
        <v>632805.67000000004</v>
      </c>
      <c r="CE72" s="25">
        <v>261</v>
      </c>
      <c r="CF72" s="24">
        <v>199508.65</v>
      </c>
      <c r="CG72" s="25">
        <v>870</v>
      </c>
      <c r="CH72" s="24">
        <v>418311.56</v>
      </c>
      <c r="CI72" s="25">
        <v>95</v>
      </c>
      <c r="CJ72" s="24">
        <v>877882.17</v>
      </c>
      <c r="CK72" s="25">
        <v>7</v>
      </c>
      <c r="CL72" s="26">
        <v>123538.58</v>
      </c>
      <c r="CM72" s="25">
        <v>0</v>
      </c>
      <c r="CN72" s="24">
        <v>0</v>
      </c>
      <c r="CO72" s="25">
        <v>0</v>
      </c>
      <c r="CP72" s="26">
        <v>0</v>
      </c>
      <c r="CQ72" s="25">
        <v>154</v>
      </c>
      <c r="CR72" s="24">
        <v>660536.64</v>
      </c>
    </row>
    <row r="73" spans="1:96" x14ac:dyDescent="0.25">
      <c r="A73" s="10" t="s">
        <v>235</v>
      </c>
      <c r="B73" s="8" t="s">
        <v>35</v>
      </c>
      <c r="C73" s="21">
        <v>330031</v>
      </c>
      <c r="D73" s="22" t="s">
        <v>139</v>
      </c>
      <c r="E73" s="22" t="s">
        <v>123</v>
      </c>
      <c r="F73" s="23" t="s">
        <v>140</v>
      </c>
      <c r="G73" s="24">
        <f t="shared" si="17"/>
        <v>12753061.73</v>
      </c>
      <c r="H73" s="24">
        <f t="shared" si="18"/>
        <v>7264337.46</v>
      </c>
      <c r="I73" s="25">
        <f t="shared" si="34"/>
        <v>3790</v>
      </c>
      <c r="J73" s="24">
        <f t="shared" si="34"/>
        <v>3765774.52</v>
      </c>
      <c r="K73" s="25">
        <f t="shared" si="34"/>
        <v>1770</v>
      </c>
      <c r="L73" s="24">
        <f t="shared" si="34"/>
        <v>1097960.94</v>
      </c>
      <c r="M73" s="25">
        <f t="shared" si="34"/>
        <v>2386</v>
      </c>
      <c r="N73" s="24">
        <f t="shared" si="34"/>
        <v>2400602</v>
      </c>
      <c r="O73" s="25">
        <f t="shared" si="34"/>
        <v>308</v>
      </c>
      <c r="P73" s="24">
        <f t="shared" si="34"/>
        <v>2849307.11</v>
      </c>
      <c r="Q73" s="25">
        <f t="shared" si="34"/>
        <v>17</v>
      </c>
      <c r="R73" s="24">
        <f t="shared" si="34"/>
        <v>321226.32</v>
      </c>
      <c r="S73" s="25">
        <f t="shared" si="34"/>
        <v>0</v>
      </c>
      <c r="T73" s="24">
        <f t="shared" si="34"/>
        <v>0</v>
      </c>
      <c r="U73" s="25">
        <f t="shared" si="34"/>
        <v>0</v>
      </c>
      <c r="V73" s="24">
        <f t="shared" si="34"/>
        <v>0</v>
      </c>
      <c r="W73" s="25">
        <f t="shared" si="34"/>
        <v>953</v>
      </c>
      <c r="X73" s="24">
        <f t="shared" si="33"/>
        <v>2318190.84</v>
      </c>
      <c r="Y73" s="24">
        <f t="shared" si="20"/>
        <v>3446002.83</v>
      </c>
      <c r="Z73" s="24">
        <f t="shared" si="21"/>
        <v>1915295.09</v>
      </c>
      <c r="AA73" s="25">
        <v>948</v>
      </c>
      <c r="AB73" s="24">
        <v>949907.23</v>
      </c>
      <c r="AC73" s="25">
        <v>443</v>
      </c>
      <c r="AD73" s="24">
        <v>329388.28000000003</v>
      </c>
      <c r="AE73" s="25">
        <v>716</v>
      </c>
      <c r="AF73" s="24">
        <v>635999.57999999996</v>
      </c>
      <c r="AG73" s="25">
        <v>92</v>
      </c>
      <c r="AH73" s="24">
        <v>854792.13</v>
      </c>
      <c r="AI73" s="25">
        <v>5</v>
      </c>
      <c r="AJ73" s="26">
        <v>96367.9</v>
      </c>
      <c r="AK73" s="25">
        <v>0</v>
      </c>
      <c r="AL73" s="24">
        <v>0</v>
      </c>
      <c r="AM73" s="25">
        <v>0</v>
      </c>
      <c r="AN73" s="26">
        <v>0</v>
      </c>
      <c r="AO73" s="25">
        <v>238</v>
      </c>
      <c r="AP73" s="24">
        <v>579547.71</v>
      </c>
      <c r="AQ73" s="24">
        <f t="shared" si="22"/>
        <v>2930528.03</v>
      </c>
      <c r="AR73" s="24">
        <f t="shared" si="23"/>
        <v>1716873.64</v>
      </c>
      <c r="AS73" s="25">
        <v>758</v>
      </c>
      <c r="AT73" s="24">
        <v>932980.03</v>
      </c>
      <c r="AU73" s="25">
        <v>443</v>
      </c>
      <c r="AV73" s="24">
        <v>219592.19</v>
      </c>
      <c r="AW73" s="25">
        <v>477</v>
      </c>
      <c r="AX73" s="24">
        <v>564301.42000000004</v>
      </c>
      <c r="AY73" s="25">
        <v>62</v>
      </c>
      <c r="AZ73" s="24">
        <v>569861.42000000004</v>
      </c>
      <c r="BA73" s="25">
        <v>3</v>
      </c>
      <c r="BB73" s="26">
        <v>64245.26</v>
      </c>
      <c r="BC73" s="25">
        <v>0</v>
      </c>
      <c r="BD73" s="24">
        <v>0</v>
      </c>
      <c r="BE73" s="25">
        <v>0</v>
      </c>
      <c r="BF73" s="26">
        <v>0</v>
      </c>
      <c r="BG73" s="25">
        <v>238</v>
      </c>
      <c r="BH73" s="24">
        <v>579547.71</v>
      </c>
      <c r="BI73" s="24">
        <f t="shared" si="24"/>
        <v>2930528.03</v>
      </c>
      <c r="BJ73" s="24">
        <f t="shared" si="25"/>
        <v>1716873.64</v>
      </c>
      <c r="BK73" s="25">
        <v>758</v>
      </c>
      <c r="BL73" s="24">
        <v>932980.03</v>
      </c>
      <c r="BM73" s="25">
        <v>443</v>
      </c>
      <c r="BN73" s="24">
        <v>219592.19</v>
      </c>
      <c r="BO73" s="25">
        <v>477</v>
      </c>
      <c r="BP73" s="24">
        <v>564301.42000000004</v>
      </c>
      <c r="BQ73" s="25">
        <v>62</v>
      </c>
      <c r="BR73" s="24">
        <v>569861.42000000004</v>
      </c>
      <c r="BS73" s="25">
        <v>3</v>
      </c>
      <c r="BT73" s="26">
        <v>64245.26</v>
      </c>
      <c r="BU73" s="25">
        <v>0</v>
      </c>
      <c r="BV73" s="24">
        <v>0</v>
      </c>
      <c r="BW73" s="25">
        <v>0</v>
      </c>
      <c r="BX73" s="26">
        <v>0</v>
      </c>
      <c r="BY73" s="25">
        <v>238</v>
      </c>
      <c r="BZ73" s="24">
        <v>579547.71</v>
      </c>
      <c r="CA73" s="24">
        <f t="shared" si="26"/>
        <v>3446002.84</v>
      </c>
      <c r="CB73" s="24">
        <f t="shared" si="27"/>
        <v>1915295.09</v>
      </c>
      <c r="CC73" s="25">
        <v>1326</v>
      </c>
      <c r="CD73" s="24">
        <v>949907.23</v>
      </c>
      <c r="CE73" s="25">
        <v>441</v>
      </c>
      <c r="CF73" s="24">
        <v>329388.28000000003</v>
      </c>
      <c r="CG73" s="25">
        <v>716</v>
      </c>
      <c r="CH73" s="24">
        <v>635999.57999999996</v>
      </c>
      <c r="CI73" s="25">
        <v>92</v>
      </c>
      <c r="CJ73" s="24">
        <v>854792.14</v>
      </c>
      <c r="CK73" s="25">
        <v>6</v>
      </c>
      <c r="CL73" s="26">
        <v>96367.9</v>
      </c>
      <c r="CM73" s="25">
        <v>0</v>
      </c>
      <c r="CN73" s="24">
        <v>0</v>
      </c>
      <c r="CO73" s="25">
        <v>0</v>
      </c>
      <c r="CP73" s="26">
        <v>0</v>
      </c>
      <c r="CQ73" s="25">
        <v>239</v>
      </c>
      <c r="CR73" s="24">
        <v>579547.71</v>
      </c>
    </row>
    <row r="74" spans="1:96" x14ac:dyDescent="0.25">
      <c r="A74" s="6" t="s">
        <v>236</v>
      </c>
      <c r="B74" s="11" t="s">
        <v>36</v>
      </c>
      <c r="C74" s="21">
        <v>330026</v>
      </c>
      <c r="D74" s="22" t="s">
        <v>139</v>
      </c>
      <c r="E74" s="22" t="s">
        <v>123</v>
      </c>
      <c r="F74" s="23" t="s">
        <v>140</v>
      </c>
      <c r="G74" s="24">
        <f t="shared" si="17"/>
        <v>20348052.940000001</v>
      </c>
      <c r="H74" s="24">
        <f t="shared" si="18"/>
        <v>11803488.859999999</v>
      </c>
      <c r="I74" s="25">
        <f t="shared" ref="I74:W90" si="36">AA74+AS74+BK74+CC74</f>
        <v>9051</v>
      </c>
      <c r="J74" s="24">
        <f t="shared" si="36"/>
        <v>7429178.1699999999</v>
      </c>
      <c r="K74" s="25">
        <f t="shared" si="36"/>
        <v>1581</v>
      </c>
      <c r="L74" s="24">
        <f t="shared" si="36"/>
        <v>866252.96</v>
      </c>
      <c r="M74" s="25">
        <f t="shared" si="36"/>
        <v>2203</v>
      </c>
      <c r="N74" s="24">
        <f t="shared" si="36"/>
        <v>3508057.73</v>
      </c>
      <c r="O74" s="25">
        <f t="shared" si="36"/>
        <v>525</v>
      </c>
      <c r="P74" s="24">
        <f t="shared" si="36"/>
        <v>4911041.25</v>
      </c>
      <c r="Q74" s="25">
        <f t="shared" si="36"/>
        <v>50</v>
      </c>
      <c r="R74" s="24">
        <f t="shared" si="36"/>
        <v>970772.75</v>
      </c>
      <c r="S74" s="25">
        <f t="shared" si="36"/>
        <v>0</v>
      </c>
      <c r="T74" s="24">
        <f t="shared" si="36"/>
        <v>0</v>
      </c>
      <c r="U74" s="25">
        <f t="shared" si="36"/>
        <v>0</v>
      </c>
      <c r="V74" s="24">
        <f t="shared" si="36"/>
        <v>0</v>
      </c>
      <c r="W74" s="25">
        <f t="shared" si="36"/>
        <v>1557</v>
      </c>
      <c r="X74" s="24">
        <f t="shared" si="33"/>
        <v>2662750.08</v>
      </c>
      <c r="Y74" s="24">
        <f t="shared" si="20"/>
        <v>5468363.2400000002</v>
      </c>
      <c r="Z74" s="24">
        <f t="shared" si="21"/>
        <v>3038131.51</v>
      </c>
      <c r="AA74" s="25">
        <v>2263</v>
      </c>
      <c r="AB74" s="24">
        <v>1891423.18</v>
      </c>
      <c r="AC74" s="25">
        <v>395</v>
      </c>
      <c r="AD74" s="24">
        <v>259875.89</v>
      </c>
      <c r="AE74" s="25">
        <v>661</v>
      </c>
      <c r="AF74" s="24">
        <v>886832.44</v>
      </c>
      <c r="AG74" s="25">
        <v>158</v>
      </c>
      <c r="AH74" s="24">
        <v>1473312.38</v>
      </c>
      <c r="AI74" s="25">
        <v>15</v>
      </c>
      <c r="AJ74" s="26">
        <v>291231.83</v>
      </c>
      <c r="AK74" s="25">
        <v>0</v>
      </c>
      <c r="AL74" s="24">
        <v>0</v>
      </c>
      <c r="AM74" s="25">
        <v>0</v>
      </c>
      <c r="AN74" s="26">
        <v>0</v>
      </c>
      <c r="AO74" s="25">
        <v>389</v>
      </c>
      <c r="AP74" s="24">
        <v>665687.52</v>
      </c>
      <c r="AQ74" s="24">
        <f t="shared" si="22"/>
        <v>4705663.25</v>
      </c>
      <c r="AR74" s="24">
        <f t="shared" si="23"/>
        <v>2863612.93</v>
      </c>
      <c r="AS74" s="25">
        <v>1810</v>
      </c>
      <c r="AT74" s="24">
        <v>1823165.91</v>
      </c>
      <c r="AU74" s="25">
        <v>395</v>
      </c>
      <c r="AV74" s="24">
        <v>173250.59</v>
      </c>
      <c r="AW74" s="25">
        <v>441</v>
      </c>
      <c r="AX74" s="24">
        <v>867196.43</v>
      </c>
      <c r="AY74" s="25">
        <v>105</v>
      </c>
      <c r="AZ74" s="24">
        <v>982208.25</v>
      </c>
      <c r="BA74" s="25">
        <v>10</v>
      </c>
      <c r="BB74" s="26">
        <v>194154.55</v>
      </c>
      <c r="BC74" s="25">
        <v>0</v>
      </c>
      <c r="BD74" s="24">
        <v>0</v>
      </c>
      <c r="BE74" s="25">
        <v>0</v>
      </c>
      <c r="BF74" s="26">
        <v>0</v>
      </c>
      <c r="BG74" s="25">
        <v>389</v>
      </c>
      <c r="BH74" s="24">
        <v>665687.52</v>
      </c>
      <c r="BI74" s="24">
        <f t="shared" si="24"/>
        <v>4705663.25</v>
      </c>
      <c r="BJ74" s="24">
        <f t="shared" si="25"/>
        <v>2863612.93</v>
      </c>
      <c r="BK74" s="25">
        <v>1810</v>
      </c>
      <c r="BL74" s="24">
        <v>1823165.91</v>
      </c>
      <c r="BM74" s="25">
        <v>395</v>
      </c>
      <c r="BN74" s="24">
        <v>173250.59</v>
      </c>
      <c r="BO74" s="25">
        <v>441</v>
      </c>
      <c r="BP74" s="24">
        <v>867196.43</v>
      </c>
      <c r="BQ74" s="25">
        <v>105</v>
      </c>
      <c r="BR74" s="24">
        <v>982208.25</v>
      </c>
      <c r="BS74" s="25">
        <v>10</v>
      </c>
      <c r="BT74" s="26">
        <v>194154.55</v>
      </c>
      <c r="BU74" s="25">
        <v>0</v>
      </c>
      <c r="BV74" s="24">
        <v>0</v>
      </c>
      <c r="BW74" s="25">
        <v>0</v>
      </c>
      <c r="BX74" s="26">
        <v>0</v>
      </c>
      <c r="BY74" s="25">
        <v>389</v>
      </c>
      <c r="BZ74" s="24">
        <v>665687.52</v>
      </c>
      <c r="CA74" s="24">
        <f t="shared" si="26"/>
        <v>5468363.2000000002</v>
      </c>
      <c r="CB74" s="24">
        <f t="shared" si="27"/>
        <v>3038131.49</v>
      </c>
      <c r="CC74" s="25">
        <v>3168</v>
      </c>
      <c r="CD74" s="24">
        <v>1891423.17</v>
      </c>
      <c r="CE74" s="25">
        <v>396</v>
      </c>
      <c r="CF74" s="24">
        <v>259875.89</v>
      </c>
      <c r="CG74" s="25">
        <v>660</v>
      </c>
      <c r="CH74" s="24">
        <v>886832.43</v>
      </c>
      <c r="CI74" s="25">
        <v>157</v>
      </c>
      <c r="CJ74" s="24">
        <v>1473312.37</v>
      </c>
      <c r="CK74" s="25">
        <v>15</v>
      </c>
      <c r="CL74" s="26">
        <v>291231.82</v>
      </c>
      <c r="CM74" s="25">
        <v>0</v>
      </c>
      <c r="CN74" s="24">
        <v>0</v>
      </c>
      <c r="CO74" s="25">
        <v>0</v>
      </c>
      <c r="CP74" s="26">
        <v>0</v>
      </c>
      <c r="CQ74" s="25">
        <v>390</v>
      </c>
      <c r="CR74" s="24">
        <v>665687.52</v>
      </c>
    </row>
    <row r="75" spans="1:96" x14ac:dyDescent="0.25">
      <c r="A75" s="10" t="s">
        <v>237</v>
      </c>
      <c r="B75" s="11" t="s">
        <v>37</v>
      </c>
      <c r="C75" s="21">
        <v>330365</v>
      </c>
      <c r="D75" s="22" t="s">
        <v>139</v>
      </c>
      <c r="E75" s="22" t="s">
        <v>135</v>
      </c>
      <c r="F75" s="23" t="s">
        <v>140</v>
      </c>
      <c r="G75" s="24">
        <f t="shared" ref="G75:G138" si="37">H75+P75+R75+X75</f>
        <v>3014126.86</v>
      </c>
      <c r="H75" s="24">
        <f t="shared" ref="H75:H138" si="38">J75+L75+N75</f>
        <v>1869838.91</v>
      </c>
      <c r="I75" s="25">
        <f t="shared" si="36"/>
        <v>810</v>
      </c>
      <c r="J75" s="24">
        <f t="shared" si="36"/>
        <v>815280.94</v>
      </c>
      <c r="K75" s="25">
        <f t="shared" si="36"/>
        <v>424</v>
      </c>
      <c r="L75" s="24">
        <f t="shared" si="36"/>
        <v>271248.83</v>
      </c>
      <c r="M75" s="25">
        <f t="shared" si="36"/>
        <v>518</v>
      </c>
      <c r="N75" s="24">
        <f t="shared" si="36"/>
        <v>783309.14</v>
      </c>
      <c r="O75" s="25">
        <f t="shared" si="36"/>
        <v>20</v>
      </c>
      <c r="P75" s="24">
        <f t="shared" si="36"/>
        <v>190692.11</v>
      </c>
      <c r="Q75" s="25">
        <f t="shared" si="36"/>
        <v>0</v>
      </c>
      <c r="R75" s="24">
        <f t="shared" si="36"/>
        <v>0</v>
      </c>
      <c r="S75" s="25">
        <f t="shared" si="36"/>
        <v>0</v>
      </c>
      <c r="T75" s="24">
        <f t="shared" si="36"/>
        <v>0</v>
      </c>
      <c r="U75" s="25">
        <f t="shared" si="36"/>
        <v>0</v>
      </c>
      <c r="V75" s="24">
        <f t="shared" si="36"/>
        <v>0</v>
      </c>
      <c r="W75" s="25">
        <f t="shared" si="36"/>
        <v>204</v>
      </c>
      <c r="X75" s="24">
        <f t="shared" si="33"/>
        <v>953595.84</v>
      </c>
      <c r="Y75" s="24">
        <f t="shared" ref="Y75:Y138" si="39">Z75+AH75+AJ75+AP75</f>
        <v>776628.77</v>
      </c>
      <c r="Z75" s="24">
        <f t="shared" ref="Z75:Z138" si="40">AB75+AD75+AF75</f>
        <v>481022.18</v>
      </c>
      <c r="AA75" s="25">
        <v>203</v>
      </c>
      <c r="AB75" s="24">
        <v>203820.24</v>
      </c>
      <c r="AC75" s="25">
        <v>106</v>
      </c>
      <c r="AD75" s="24">
        <v>81374.649999999994</v>
      </c>
      <c r="AE75" s="25">
        <v>155</v>
      </c>
      <c r="AF75" s="24">
        <v>195827.29</v>
      </c>
      <c r="AG75" s="25">
        <v>6</v>
      </c>
      <c r="AH75" s="24">
        <v>57207.63</v>
      </c>
      <c r="AI75" s="25">
        <v>0</v>
      </c>
      <c r="AJ75" s="26">
        <v>0</v>
      </c>
      <c r="AK75" s="25">
        <v>0</v>
      </c>
      <c r="AL75" s="24">
        <v>0</v>
      </c>
      <c r="AM75" s="25">
        <v>0</v>
      </c>
      <c r="AN75" s="26">
        <v>0</v>
      </c>
      <c r="AO75" s="25">
        <v>51</v>
      </c>
      <c r="AP75" s="24">
        <v>238398.96</v>
      </c>
      <c r="AQ75" s="24">
        <f t="shared" ref="AQ75:AQ138" si="41">AR75+AZ75+BB75+BH75</f>
        <v>730434.68</v>
      </c>
      <c r="AR75" s="24">
        <f t="shared" ref="AR75:AR138" si="42">AT75+AV75+AX75</f>
        <v>453897.3</v>
      </c>
      <c r="AS75" s="25">
        <v>162</v>
      </c>
      <c r="AT75" s="24">
        <v>203820.24</v>
      </c>
      <c r="AU75" s="25">
        <v>106</v>
      </c>
      <c r="AV75" s="24">
        <v>54249.77</v>
      </c>
      <c r="AW75" s="25">
        <v>104</v>
      </c>
      <c r="AX75" s="24">
        <v>195827.29</v>
      </c>
      <c r="AY75" s="25">
        <v>4</v>
      </c>
      <c r="AZ75" s="24">
        <v>38138.42</v>
      </c>
      <c r="BA75" s="25">
        <v>0</v>
      </c>
      <c r="BB75" s="26">
        <v>0</v>
      </c>
      <c r="BC75" s="25">
        <v>0</v>
      </c>
      <c r="BD75" s="24">
        <v>0</v>
      </c>
      <c r="BE75" s="25">
        <v>0</v>
      </c>
      <c r="BF75" s="26">
        <v>0</v>
      </c>
      <c r="BG75" s="25">
        <v>51</v>
      </c>
      <c r="BH75" s="24">
        <v>238398.96</v>
      </c>
      <c r="BI75" s="24">
        <f t="shared" ref="BI75:BI138" si="43">BJ75+BR75+BT75+BZ75</f>
        <v>730434.68</v>
      </c>
      <c r="BJ75" s="24">
        <f t="shared" ref="BJ75:BJ138" si="44">BL75+BN75+BP75</f>
        <v>453897.3</v>
      </c>
      <c r="BK75" s="25">
        <v>162</v>
      </c>
      <c r="BL75" s="24">
        <v>203820.24</v>
      </c>
      <c r="BM75" s="25">
        <v>106</v>
      </c>
      <c r="BN75" s="24">
        <v>54249.77</v>
      </c>
      <c r="BO75" s="25">
        <v>104</v>
      </c>
      <c r="BP75" s="24">
        <v>195827.29</v>
      </c>
      <c r="BQ75" s="25">
        <v>4</v>
      </c>
      <c r="BR75" s="24">
        <v>38138.42</v>
      </c>
      <c r="BS75" s="25">
        <v>0</v>
      </c>
      <c r="BT75" s="26">
        <v>0</v>
      </c>
      <c r="BU75" s="25">
        <v>0</v>
      </c>
      <c r="BV75" s="24">
        <v>0</v>
      </c>
      <c r="BW75" s="25">
        <v>0</v>
      </c>
      <c r="BX75" s="26">
        <v>0</v>
      </c>
      <c r="BY75" s="25">
        <v>51</v>
      </c>
      <c r="BZ75" s="24">
        <v>238398.96</v>
      </c>
      <c r="CA75" s="24">
        <f t="shared" ref="CA75:CA138" si="45">CB75+CJ75+CL75+CR75</f>
        <v>776628.73</v>
      </c>
      <c r="CB75" s="24">
        <f t="shared" ref="CB75:CB138" si="46">CD75+CF75+CH75</f>
        <v>481022.13</v>
      </c>
      <c r="CC75" s="25">
        <v>283</v>
      </c>
      <c r="CD75" s="24">
        <v>203820.22</v>
      </c>
      <c r="CE75" s="25">
        <v>106</v>
      </c>
      <c r="CF75" s="24">
        <v>81374.64</v>
      </c>
      <c r="CG75" s="25">
        <v>155</v>
      </c>
      <c r="CH75" s="24">
        <v>195827.27</v>
      </c>
      <c r="CI75" s="25">
        <v>6</v>
      </c>
      <c r="CJ75" s="24">
        <v>57207.64</v>
      </c>
      <c r="CK75" s="25">
        <v>0</v>
      </c>
      <c r="CL75" s="26">
        <v>0</v>
      </c>
      <c r="CM75" s="25">
        <v>0</v>
      </c>
      <c r="CN75" s="24">
        <v>0</v>
      </c>
      <c r="CO75" s="25">
        <v>0</v>
      </c>
      <c r="CP75" s="26">
        <v>0</v>
      </c>
      <c r="CQ75" s="25">
        <v>51</v>
      </c>
      <c r="CR75" s="24">
        <v>238398.96</v>
      </c>
    </row>
    <row r="76" spans="1:96" x14ac:dyDescent="0.25">
      <c r="A76" s="6" t="s">
        <v>238</v>
      </c>
      <c r="B76" s="8" t="s">
        <v>38</v>
      </c>
      <c r="C76" s="21" t="s">
        <v>141</v>
      </c>
      <c r="D76" s="22" t="s">
        <v>139</v>
      </c>
      <c r="E76" s="22" t="s">
        <v>129</v>
      </c>
      <c r="F76" s="23" t="s">
        <v>140</v>
      </c>
      <c r="G76" s="24">
        <f t="shared" si="37"/>
        <v>15135609.27</v>
      </c>
      <c r="H76" s="24">
        <f t="shared" si="38"/>
        <v>7129233.2400000002</v>
      </c>
      <c r="I76" s="25">
        <f t="shared" si="36"/>
        <v>8054</v>
      </c>
      <c r="J76" s="24">
        <f t="shared" si="36"/>
        <v>2770425.63</v>
      </c>
      <c r="K76" s="25">
        <f t="shared" si="36"/>
        <v>306</v>
      </c>
      <c r="L76" s="24">
        <f t="shared" si="36"/>
        <v>195487.15</v>
      </c>
      <c r="M76" s="25">
        <f t="shared" si="36"/>
        <v>1653</v>
      </c>
      <c r="N76" s="24">
        <f t="shared" si="36"/>
        <v>4163320.46</v>
      </c>
      <c r="O76" s="25">
        <f t="shared" si="36"/>
        <v>367</v>
      </c>
      <c r="P76" s="24">
        <f t="shared" si="36"/>
        <v>5748809.9699999997</v>
      </c>
      <c r="Q76" s="25">
        <f t="shared" si="36"/>
        <v>84</v>
      </c>
      <c r="R76" s="24">
        <f t="shared" si="36"/>
        <v>2257566.06</v>
      </c>
      <c r="S76" s="25">
        <f t="shared" si="36"/>
        <v>0</v>
      </c>
      <c r="T76" s="24">
        <f t="shared" si="36"/>
        <v>0</v>
      </c>
      <c r="U76" s="25">
        <f t="shared" si="36"/>
        <v>0</v>
      </c>
      <c r="V76" s="24">
        <f t="shared" si="36"/>
        <v>0</v>
      </c>
      <c r="W76" s="25">
        <f t="shared" si="36"/>
        <v>0</v>
      </c>
      <c r="X76" s="24">
        <f t="shared" si="33"/>
        <v>0</v>
      </c>
      <c r="Y76" s="24">
        <f t="shared" si="39"/>
        <v>4173955.44</v>
      </c>
      <c r="Z76" s="24">
        <f t="shared" si="40"/>
        <v>1877042.63</v>
      </c>
      <c r="AA76" s="25">
        <v>2014</v>
      </c>
      <c r="AB76" s="24">
        <v>697646.74</v>
      </c>
      <c r="AC76" s="25">
        <v>77</v>
      </c>
      <c r="AD76" s="24">
        <v>58646.15</v>
      </c>
      <c r="AE76" s="25">
        <v>496</v>
      </c>
      <c r="AF76" s="24">
        <v>1120749.74</v>
      </c>
      <c r="AG76" s="25">
        <f>113-10</f>
        <v>103</v>
      </c>
      <c r="AH76" s="24">
        <f>1769642.99-150000</f>
        <v>1619642.99</v>
      </c>
      <c r="AI76" s="25">
        <v>25</v>
      </c>
      <c r="AJ76" s="26">
        <v>677269.82</v>
      </c>
      <c r="AK76" s="25">
        <v>0</v>
      </c>
      <c r="AL76" s="24">
        <v>0</v>
      </c>
      <c r="AM76" s="25">
        <v>0</v>
      </c>
      <c r="AN76" s="26">
        <v>0</v>
      </c>
      <c r="AO76" s="25">
        <v>0</v>
      </c>
      <c r="AP76" s="24">
        <v>0</v>
      </c>
      <c r="AQ76" s="24">
        <f t="shared" si="41"/>
        <v>3318849.19</v>
      </c>
      <c r="AR76" s="24">
        <f t="shared" si="42"/>
        <v>1687573.99</v>
      </c>
      <c r="AS76" s="25">
        <v>1611</v>
      </c>
      <c r="AT76" s="24">
        <v>687566.07</v>
      </c>
      <c r="AU76" s="25">
        <v>77</v>
      </c>
      <c r="AV76" s="24">
        <v>39097.43</v>
      </c>
      <c r="AW76" s="25">
        <v>331</v>
      </c>
      <c r="AX76" s="24">
        <v>960910.49</v>
      </c>
      <c r="AY76" s="25">
        <v>75</v>
      </c>
      <c r="AZ76" s="24">
        <v>1179761.99</v>
      </c>
      <c r="BA76" s="25">
        <v>17</v>
      </c>
      <c r="BB76" s="26">
        <v>451513.21</v>
      </c>
      <c r="BC76" s="25">
        <v>0</v>
      </c>
      <c r="BD76" s="24">
        <v>0</v>
      </c>
      <c r="BE76" s="25">
        <v>0</v>
      </c>
      <c r="BF76" s="26">
        <v>0</v>
      </c>
      <c r="BG76" s="25">
        <v>0</v>
      </c>
      <c r="BH76" s="24">
        <v>0</v>
      </c>
      <c r="BI76" s="24">
        <f t="shared" si="43"/>
        <v>3318849.19</v>
      </c>
      <c r="BJ76" s="24">
        <f t="shared" si="44"/>
        <v>1687573.99</v>
      </c>
      <c r="BK76" s="25">
        <v>1611</v>
      </c>
      <c r="BL76" s="24">
        <v>687566.07</v>
      </c>
      <c r="BM76" s="25">
        <v>77</v>
      </c>
      <c r="BN76" s="24">
        <v>39097.43</v>
      </c>
      <c r="BO76" s="25">
        <v>331</v>
      </c>
      <c r="BP76" s="24">
        <v>960910.49</v>
      </c>
      <c r="BQ76" s="25">
        <v>75</v>
      </c>
      <c r="BR76" s="24">
        <v>1179761.99</v>
      </c>
      <c r="BS76" s="25">
        <v>17</v>
      </c>
      <c r="BT76" s="26">
        <v>451513.21</v>
      </c>
      <c r="BU76" s="25">
        <v>0</v>
      </c>
      <c r="BV76" s="24">
        <v>0</v>
      </c>
      <c r="BW76" s="25">
        <v>0</v>
      </c>
      <c r="BX76" s="26">
        <v>0</v>
      </c>
      <c r="BY76" s="25">
        <v>0</v>
      </c>
      <c r="BZ76" s="24">
        <v>0</v>
      </c>
      <c r="CA76" s="24">
        <f t="shared" si="45"/>
        <v>4323955.45</v>
      </c>
      <c r="CB76" s="24">
        <f t="shared" si="46"/>
        <v>1877042.63</v>
      </c>
      <c r="CC76" s="25">
        <v>2818</v>
      </c>
      <c r="CD76" s="24">
        <v>697646.75</v>
      </c>
      <c r="CE76" s="25">
        <v>75</v>
      </c>
      <c r="CF76" s="24">
        <v>58646.14</v>
      </c>
      <c r="CG76" s="25">
        <v>495</v>
      </c>
      <c r="CH76" s="24">
        <v>1120749.74</v>
      </c>
      <c r="CI76" s="25">
        <v>114</v>
      </c>
      <c r="CJ76" s="24">
        <v>1769643</v>
      </c>
      <c r="CK76" s="25">
        <v>25</v>
      </c>
      <c r="CL76" s="26">
        <v>677269.82</v>
      </c>
      <c r="CM76" s="25">
        <v>0</v>
      </c>
      <c r="CN76" s="24">
        <v>0</v>
      </c>
      <c r="CO76" s="25">
        <v>0</v>
      </c>
      <c r="CP76" s="26">
        <v>0</v>
      </c>
      <c r="CQ76" s="25">
        <v>0</v>
      </c>
      <c r="CR76" s="24">
        <v>0</v>
      </c>
    </row>
    <row r="77" spans="1:96" x14ac:dyDescent="0.25">
      <c r="A77" s="6" t="s">
        <v>239</v>
      </c>
      <c r="B77" s="8" t="s">
        <v>104</v>
      </c>
      <c r="C77" s="21">
        <v>330406</v>
      </c>
      <c r="D77" s="22" t="s">
        <v>139</v>
      </c>
      <c r="E77" s="22" t="s">
        <v>129</v>
      </c>
      <c r="F77" s="23" t="s">
        <v>140</v>
      </c>
      <c r="G77" s="24">
        <f t="shared" si="37"/>
        <v>1390003.26</v>
      </c>
      <c r="H77" s="24">
        <f t="shared" si="38"/>
        <v>1314029.95</v>
      </c>
      <c r="I77" s="25">
        <f t="shared" si="36"/>
        <v>2302</v>
      </c>
      <c r="J77" s="24">
        <f t="shared" si="36"/>
        <v>619903.61</v>
      </c>
      <c r="K77" s="25">
        <f t="shared" si="36"/>
        <v>4</v>
      </c>
      <c r="L77" s="24">
        <f t="shared" si="36"/>
        <v>2607.5500000000002</v>
      </c>
      <c r="M77" s="25">
        <f t="shared" si="36"/>
        <v>643</v>
      </c>
      <c r="N77" s="24">
        <f t="shared" si="36"/>
        <v>691518.79</v>
      </c>
      <c r="O77" s="25">
        <f t="shared" si="36"/>
        <v>8</v>
      </c>
      <c r="P77" s="24">
        <f t="shared" si="36"/>
        <v>75973.31</v>
      </c>
      <c r="Q77" s="25">
        <f t="shared" si="36"/>
        <v>0</v>
      </c>
      <c r="R77" s="24">
        <f t="shared" si="36"/>
        <v>0</v>
      </c>
      <c r="S77" s="25">
        <f t="shared" si="36"/>
        <v>0</v>
      </c>
      <c r="T77" s="24">
        <f t="shared" si="36"/>
        <v>0</v>
      </c>
      <c r="U77" s="25">
        <f t="shared" si="36"/>
        <v>0</v>
      </c>
      <c r="V77" s="24">
        <f t="shared" si="36"/>
        <v>0</v>
      </c>
      <c r="W77" s="25">
        <f t="shared" si="36"/>
        <v>0</v>
      </c>
      <c r="X77" s="24">
        <f t="shared" si="33"/>
        <v>0</v>
      </c>
      <c r="Y77" s="24">
        <f t="shared" si="39"/>
        <v>417000.98</v>
      </c>
      <c r="Z77" s="24">
        <f t="shared" si="40"/>
        <v>394208.99</v>
      </c>
      <c r="AA77" s="25">
        <v>576</v>
      </c>
      <c r="AB77" s="24">
        <v>185971.08</v>
      </c>
      <c r="AC77" s="25">
        <v>1</v>
      </c>
      <c r="AD77" s="24">
        <v>782.27</v>
      </c>
      <c r="AE77" s="25">
        <v>193</v>
      </c>
      <c r="AF77" s="24">
        <v>207455.64</v>
      </c>
      <c r="AG77" s="25">
        <v>2</v>
      </c>
      <c r="AH77" s="24">
        <v>22791.99</v>
      </c>
      <c r="AI77" s="25">
        <v>0</v>
      </c>
      <c r="AJ77" s="26">
        <v>0</v>
      </c>
      <c r="AK77" s="25">
        <v>0</v>
      </c>
      <c r="AL77" s="24">
        <v>0</v>
      </c>
      <c r="AM77" s="25">
        <v>0</v>
      </c>
      <c r="AN77" s="26">
        <v>0</v>
      </c>
      <c r="AO77" s="25">
        <v>0</v>
      </c>
      <c r="AP77" s="24">
        <v>0</v>
      </c>
      <c r="AQ77" s="24">
        <f t="shared" si="41"/>
        <v>278000.65000000002</v>
      </c>
      <c r="AR77" s="24">
        <f t="shared" si="42"/>
        <v>262805.99</v>
      </c>
      <c r="AS77" s="25">
        <v>460</v>
      </c>
      <c r="AT77" s="24">
        <v>123980.72</v>
      </c>
      <c r="AU77" s="25">
        <v>1</v>
      </c>
      <c r="AV77" s="24">
        <v>521.51</v>
      </c>
      <c r="AW77" s="25">
        <v>129</v>
      </c>
      <c r="AX77" s="24">
        <v>138303.76</v>
      </c>
      <c r="AY77" s="25">
        <v>2</v>
      </c>
      <c r="AZ77" s="24">
        <v>15194.66</v>
      </c>
      <c r="BA77" s="25">
        <v>0</v>
      </c>
      <c r="BB77" s="26">
        <v>0</v>
      </c>
      <c r="BC77" s="25">
        <v>0</v>
      </c>
      <c r="BD77" s="24">
        <v>0</v>
      </c>
      <c r="BE77" s="25">
        <v>0</v>
      </c>
      <c r="BF77" s="26">
        <v>0</v>
      </c>
      <c r="BG77" s="25">
        <v>0</v>
      </c>
      <c r="BH77" s="24">
        <v>0</v>
      </c>
      <c r="BI77" s="24">
        <f t="shared" si="43"/>
        <v>278000.65000000002</v>
      </c>
      <c r="BJ77" s="24">
        <f t="shared" si="44"/>
        <v>262805.99</v>
      </c>
      <c r="BK77" s="25">
        <v>460</v>
      </c>
      <c r="BL77" s="24">
        <v>123980.72</v>
      </c>
      <c r="BM77" s="25">
        <v>1</v>
      </c>
      <c r="BN77" s="24">
        <v>521.51</v>
      </c>
      <c r="BO77" s="25">
        <v>129</v>
      </c>
      <c r="BP77" s="24">
        <v>138303.76</v>
      </c>
      <c r="BQ77" s="25">
        <v>2</v>
      </c>
      <c r="BR77" s="24">
        <v>15194.66</v>
      </c>
      <c r="BS77" s="25">
        <v>0</v>
      </c>
      <c r="BT77" s="26">
        <v>0</v>
      </c>
      <c r="BU77" s="25">
        <v>0</v>
      </c>
      <c r="BV77" s="24">
        <v>0</v>
      </c>
      <c r="BW77" s="25">
        <v>0</v>
      </c>
      <c r="BX77" s="26">
        <v>0</v>
      </c>
      <c r="BY77" s="25">
        <v>0</v>
      </c>
      <c r="BZ77" s="24">
        <v>0</v>
      </c>
      <c r="CA77" s="24">
        <f t="shared" si="45"/>
        <v>417000.98</v>
      </c>
      <c r="CB77" s="24">
        <f t="shared" si="46"/>
        <v>394208.98</v>
      </c>
      <c r="CC77" s="25">
        <v>806</v>
      </c>
      <c r="CD77" s="24">
        <v>185971.09</v>
      </c>
      <c r="CE77" s="25">
        <v>1</v>
      </c>
      <c r="CF77" s="24">
        <v>782.26</v>
      </c>
      <c r="CG77" s="25">
        <v>192</v>
      </c>
      <c r="CH77" s="24">
        <v>207455.63</v>
      </c>
      <c r="CI77" s="25">
        <v>2</v>
      </c>
      <c r="CJ77" s="24">
        <v>22792</v>
      </c>
      <c r="CK77" s="25">
        <v>0</v>
      </c>
      <c r="CL77" s="26">
        <v>0</v>
      </c>
      <c r="CM77" s="25">
        <v>0</v>
      </c>
      <c r="CN77" s="24">
        <v>0</v>
      </c>
      <c r="CO77" s="25">
        <v>0</v>
      </c>
      <c r="CP77" s="26">
        <v>0</v>
      </c>
      <c r="CQ77" s="25">
        <v>0</v>
      </c>
      <c r="CR77" s="24">
        <v>0</v>
      </c>
    </row>
    <row r="78" spans="1:96" x14ac:dyDescent="0.25">
      <c r="A78" s="6"/>
      <c r="B78" s="13" t="s">
        <v>39</v>
      </c>
      <c r="C78" s="21"/>
      <c r="D78" s="22"/>
      <c r="E78" s="22" t="s">
        <v>123</v>
      </c>
      <c r="F78" s="23"/>
      <c r="G78" s="24">
        <f t="shared" si="37"/>
        <v>0</v>
      </c>
      <c r="H78" s="24">
        <f t="shared" si="38"/>
        <v>0</v>
      </c>
      <c r="I78" s="25">
        <f t="shared" si="36"/>
        <v>0</v>
      </c>
      <c r="J78" s="24">
        <f t="shared" si="36"/>
        <v>0</v>
      </c>
      <c r="K78" s="25">
        <f t="shared" si="36"/>
        <v>0</v>
      </c>
      <c r="L78" s="24">
        <f t="shared" si="36"/>
        <v>0</v>
      </c>
      <c r="M78" s="25">
        <f t="shared" si="36"/>
        <v>0</v>
      </c>
      <c r="N78" s="24">
        <f t="shared" si="36"/>
        <v>0</v>
      </c>
      <c r="O78" s="25">
        <f t="shared" si="36"/>
        <v>0</v>
      </c>
      <c r="P78" s="24">
        <f t="shared" si="36"/>
        <v>0</v>
      </c>
      <c r="Q78" s="25">
        <f t="shared" si="36"/>
        <v>0</v>
      </c>
      <c r="R78" s="24">
        <f t="shared" si="36"/>
        <v>0</v>
      </c>
      <c r="S78" s="25">
        <f t="shared" si="36"/>
        <v>0</v>
      </c>
      <c r="T78" s="24">
        <f t="shared" si="36"/>
        <v>0</v>
      </c>
      <c r="U78" s="25">
        <f t="shared" si="36"/>
        <v>0</v>
      </c>
      <c r="V78" s="24">
        <f t="shared" si="36"/>
        <v>0</v>
      </c>
      <c r="W78" s="25">
        <f t="shared" si="36"/>
        <v>0</v>
      </c>
      <c r="X78" s="24">
        <f t="shared" si="33"/>
        <v>0</v>
      </c>
      <c r="Y78" s="24">
        <f t="shared" si="39"/>
        <v>0</v>
      </c>
      <c r="Z78" s="24">
        <f t="shared" si="40"/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6">
        <v>0</v>
      </c>
      <c r="AK78" s="25">
        <v>0</v>
      </c>
      <c r="AL78" s="24">
        <v>0</v>
      </c>
      <c r="AM78" s="25">
        <v>0</v>
      </c>
      <c r="AN78" s="26">
        <v>0</v>
      </c>
      <c r="AO78" s="25">
        <v>0</v>
      </c>
      <c r="AP78" s="24">
        <v>0</v>
      </c>
      <c r="AQ78" s="24">
        <f t="shared" si="41"/>
        <v>0</v>
      </c>
      <c r="AR78" s="24">
        <f t="shared" si="42"/>
        <v>0</v>
      </c>
      <c r="AS78" s="25">
        <v>0</v>
      </c>
      <c r="AT78" s="24">
        <v>0</v>
      </c>
      <c r="AU78" s="25">
        <v>0</v>
      </c>
      <c r="AV78" s="24">
        <v>0</v>
      </c>
      <c r="AW78" s="25">
        <v>0</v>
      </c>
      <c r="AX78" s="24">
        <v>0</v>
      </c>
      <c r="AY78" s="25">
        <v>0</v>
      </c>
      <c r="AZ78" s="24">
        <v>0</v>
      </c>
      <c r="BA78" s="25">
        <v>0</v>
      </c>
      <c r="BB78" s="26">
        <v>0</v>
      </c>
      <c r="BC78" s="25">
        <v>0</v>
      </c>
      <c r="BD78" s="24">
        <v>0</v>
      </c>
      <c r="BE78" s="25">
        <v>0</v>
      </c>
      <c r="BF78" s="26">
        <v>0</v>
      </c>
      <c r="BG78" s="25">
        <v>0</v>
      </c>
      <c r="BH78" s="24">
        <v>0</v>
      </c>
      <c r="BI78" s="24">
        <f t="shared" si="43"/>
        <v>0</v>
      </c>
      <c r="BJ78" s="24">
        <f t="shared" si="44"/>
        <v>0</v>
      </c>
      <c r="BK78" s="25">
        <v>0</v>
      </c>
      <c r="BL78" s="24">
        <v>0</v>
      </c>
      <c r="BM78" s="25">
        <v>0</v>
      </c>
      <c r="BN78" s="24">
        <v>0</v>
      </c>
      <c r="BO78" s="25">
        <v>0</v>
      </c>
      <c r="BP78" s="24">
        <v>0</v>
      </c>
      <c r="BQ78" s="25">
        <v>0</v>
      </c>
      <c r="BR78" s="24">
        <v>0</v>
      </c>
      <c r="BS78" s="25">
        <v>0</v>
      </c>
      <c r="BT78" s="26">
        <v>0</v>
      </c>
      <c r="BU78" s="25">
        <v>0</v>
      </c>
      <c r="BV78" s="24">
        <v>0</v>
      </c>
      <c r="BW78" s="25">
        <v>0</v>
      </c>
      <c r="BX78" s="26">
        <v>0</v>
      </c>
      <c r="BY78" s="25">
        <v>0</v>
      </c>
      <c r="BZ78" s="24">
        <v>0</v>
      </c>
      <c r="CA78" s="24">
        <f t="shared" si="45"/>
        <v>0</v>
      </c>
      <c r="CB78" s="24">
        <f t="shared" si="46"/>
        <v>0</v>
      </c>
      <c r="CC78" s="25">
        <v>0</v>
      </c>
      <c r="CD78" s="24">
        <v>0</v>
      </c>
      <c r="CE78" s="25">
        <v>0</v>
      </c>
      <c r="CF78" s="24">
        <v>0</v>
      </c>
      <c r="CG78" s="25">
        <v>0</v>
      </c>
      <c r="CH78" s="24">
        <v>0</v>
      </c>
      <c r="CI78" s="25">
        <v>0</v>
      </c>
      <c r="CJ78" s="24">
        <v>0</v>
      </c>
      <c r="CK78" s="25">
        <v>0</v>
      </c>
      <c r="CL78" s="26">
        <v>0</v>
      </c>
      <c r="CM78" s="25">
        <v>0</v>
      </c>
      <c r="CN78" s="24">
        <v>0</v>
      </c>
      <c r="CO78" s="25">
        <v>0</v>
      </c>
      <c r="CP78" s="26">
        <v>0</v>
      </c>
      <c r="CQ78" s="25">
        <v>0</v>
      </c>
      <c r="CR78" s="24">
        <v>0</v>
      </c>
    </row>
    <row r="79" spans="1:96" x14ac:dyDescent="0.25">
      <c r="A79" s="6" t="s">
        <v>240</v>
      </c>
      <c r="B79" s="8" t="s">
        <v>40</v>
      </c>
      <c r="C79" s="21">
        <v>330038</v>
      </c>
      <c r="D79" s="22" t="s">
        <v>126</v>
      </c>
      <c r="E79" s="22" t="s">
        <v>123</v>
      </c>
      <c r="F79" s="23" t="s">
        <v>127</v>
      </c>
      <c r="G79" s="24">
        <f>H79+P79+R79+X79</f>
        <v>11928820.439999999</v>
      </c>
      <c r="H79" s="24">
        <f>J79+L79+N79</f>
        <v>3859018.09</v>
      </c>
      <c r="I79" s="25">
        <f t="shared" ref="I79:X79" si="47">AA79+AS79+BK79+CC79</f>
        <v>2218</v>
      </c>
      <c r="J79" s="24">
        <f t="shared" si="47"/>
        <v>2040821.01</v>
      </c>
      <c r="K79" s="25">
        <f t="shared" si="47"/>
        <v>420</v>
      </c>
      <c r="L79" s="24">
        <f t="shared" si="47"/>
        <v>254134.74</v>
      </c>
      <c r="M79" s="25">
        <f t="shared" si="47"/>
        <v>1028</v>
      </c>
      <c r="N79" s="24">
        <f t="shared" si="47"/>
        <v>1564062.34</v>
      </c>
      <c r="O79" s="25">
        <f t="shared" si="47"/>
        <v>24</v>
      </c>
      <c r="P79" s="24">
        <f t="shared" si="47"/>
        <v>226645.52</v>
      </c>
      <c r="Q79" s="25">
        <f t="shared" si="47"/>
        <v>218</v>
      </c>
      <c r="R79" s="24">
        <f t="shared" si="47"/>
        <v>6877720.1100000003</v>
      </c>
      <c r="S79" s="25">
        <f t="shared" si="47"/>
        <v>0</v>
      </c>
      <c r="T79" s="24">
        <f t="shared" si="47"/>
        <v>0</v>
      </c>
      <c r="U79" s="25">
        <f t="shared" si="47"/>
        <v>0</v>
      </c>
      <c r="V79" s="24">
        <f t="shared" si="47"/>
        <v>0</v>
      </c>
      <c r="W79" s="25">
        <f t="shared" si="47"/>
        <v>370</v>
      </c>
      <c r="X79" s="24">
        <f t="shared" si="47"/>
        <v>965436.72</v>
      </c>
      <c r="Y79" s="24">
        <f>Z79+AH79+AJ79+AP79</f>
        <v>8172158.9299999997</v>
      </c>
      <c r="Z79" s="24">
        <f>AB79+AD79+AF79</f>
        <v>999761.61</v>
      </c>
      <c r="AA79" s="25">
        <v>555</v>
      </c>
      <c r="AB79" s="24">
        <v>515519.67</v>
      </c>
      <c r="AC79" s="25">
        <v>105</v>
      </c>
      <c r="AD79" s="24">
        <v>76240.42</v>
      </c>
      <c r="AE79" s="25">
        <v>308</v>
      </c>
      <c r="AF79" s="24">
        <v>408001.52</v>
      </c>
      <c r="AG79" s="25">
        <v>7</v>
      </c>
      <c r="AH79" s="24">
        <v>67993.66</v>
      </c>
      <c r="AI79" s="25">
        <f>47+47+32+30+30+30</f>
        <v>216</v>
      </c>
      <c r="AJ79" s="26">
        <f>863316.03+863316.04+575544.02+2000000+2000000+573000</f>
        <v>6875176.0899999999</v>
      </c>
      <c r="AK79" s="25">
        <v>0</v>
      </c>
      <c r="AL79" s="24">
        <v>0</v>
      </c>
      <c r="AM79" s="25">
        <v>0</v>
      </c>
      <c r="AN79" s="26">
        <v>0</v>
      </c>
      <c r="AO79" s="25">
        <v>93</v>
      </c>
      <c r="AP79" s="24">
        <v>229227.57</v>
      </c>
      <c r="AQ79" s="24">
        <f>AR79+AZ79+BB79+BH79</f>
        <v>1206848.1200000001</v>
      </c>
      <c r="AR79" s="24">
        <f>AT79+AV79+AX79</f>
        <v>929747.43</v>
      </c>
      <c r="AS79" s="25">
        <v>444</v>
      </c>
      <c r="AT79" s="24">
        <v>504890.83</v>
      </c>
      <c r="AU79" s="25">
        <v>105</v>
      </c>
      <c r="AV79" s="24">
        <v>50826.95</v>
      </c>
      <c r="AW79" s="25">
        <v>206</v>
      </c>
      <c r="AX79" s="24">
        <v>374029.65</v>
      </c>
      <c r="AY79" s="25">
        <v>5</v>
      </c>
      <c r="AZ79" s="24">
        <v>45329.1</v>
      </c>
      <c r="BA79" s="25">
        <f>32-30</f>
        <v>2</v>
      </c>
      <c r="BB79" s="26">
        <f>575544.02-573000</f>
        <v>2544.02</v>
      </c>
      <c r="BC79" s="25">
        <v>0</v>
      </c>
      <c r="BD79" s="24">
        <v>0</v>
      </c>
      <c r="BE79" s="25">
        <v>0</v>
      </c>
      <c r="BF79" s="26">
        <v>0</v>
      </c>
      <c r="BG79" s="25">
        <v>93</v>
      </c>
      <c r="BH79" s="24">
        <v>229227.57</v>
      </c>
      <c r="BI79" s="24">
        <f>BJ79+BR79+BT79+BZ79</f>
        <v>1204304.1000000001</v>
      </c>
      <c r="BJ79" s="24">
        <f>BL79+BN79+BP79</f>
        <v>929747.43</v>
      </c>
      <c r="BK79" s="25">
        <v>444</v>
      </c>
      <c r="BL79" s="24">
        <v>504890.83</v>
      </c>
      <c r="BM79" s="25">
        <v>105</v>
      </c>
      <c r="BN79" s="24">
        <v>50826.95</v>
      </c>
      <c r="BO79" s="25">
        <v>206</v>
      </c>
      <c r="BP79" s="24">
        <v>374029.65</v>
      </c>
      <c r="BQ79" s="25">
        <v>5</v>
      </c>
      <c r="BR79" s="24">
        <v>45329.1</v>
      </c>
      <c r="BS79" s="25">
        <f>32-32</f>
        <v>0</v>
      </c>
      <c r="BT79" s="26">
        <f>575544.02-575544.02</f>
        <v>0</v>
      </c>
      <c r="BU79" s="25">
        <v>0</v>
      </c>
      <c r="BV79" s="24">
        <v>0</v>
      </c>
      <c r="BW79" s="25">
        <v>0</v>
      </c>
      <c r="BX79" s="26">
        <v>0</v>
      </c>
      <c r="BY79" s="25">
        <v>92</v>
      </c>
      <c r="BZ79" s="24">
        <v>229227.57</v>
      </c>
      <c r="CA79" s="24">
        <f>CB79+CJ79+CL79+CR79</f>
        <v>1345509.29</v>
      </c>
      <c r="CB79" s="24">
        <f>CD79+CF79+CH79</f>
        <v>999761.62</v>
      </c>
      <c r="CC79" s="25">
        <v>775</v>
      </c>
      <c r="CD79" s="24">
        <v>515519.68</v>
      </c>
      <c r="CE79" s="25">
        <v>105</v>
      </c>
      <c r="CF79" s="24">
        <v>76240.42</v>
      </c>
      <c r="CG79" s="25">
        <v>308</v>
      </c>
      <c r="CH79" s="24">
        <v>408001.52</v>
      </c>
      <c r="CI79" s="25">
        <v>7</v>
      </c>
      <c r="CJ79" s="24">
        <v>67993.66</v>
      </c>
      <c r="CK79" s="25">
        <f>47-47</f>
        <v>0</v>
      </c>
      <c r="CL79" s="26">
        <f>863316.04-863316.04</f>
        <v>0</v>
      </c>
      <c r="CM79" s="25">
        <v>0</v>
      </c>
      <c r="CN79" s="24">
        <v>0</v>
      </c>
      <c r="CO79" s="25">
        <v>0</v>
      </c>
      <c r="CP79" s="26">
        <v>0</v>
      </c>
      <c r="CQ79" s="25">
        <v>92</v>
      </c>
      <c r="CR79" s="24">
        <v>277754.01</v>
      </c>
    </row>
    <row r="80" spans="1:96" x14ac:dyDescent="0.25">
      <c r="A80" s="14"/>
      <c r="B80" s="13" t="s">
        <v>41</v>
      </c>
      <c r="C80" s="21"/>
      <c r="D80" s="22"/>
      <c r="E80" s="22"/>
      <c r="F80" s="23"/>
      <c r="G80" s="24">
        <f t="shared" si="37"/>
        <v>0</v>
      </c>
      <c r="H80" s="24">
        <f t="shared" si="38"/>
        <v>0</v>
      </c>
      <c r="I80" s="25">
        <f t="shared" si="36"/>
        <v>0</v>
      </c>
      <c r="J80" s="24">
        <f t="shared" si="36"/>
        <v>0</v>
      </c>
      <c r="K80" s="25">
        <f t="shared" si="36"/>
        <v>0</v>
      </c>
      <c r="L80" s="24">
        <f t="shared" si="36"/>
        <v>0</v>
      </c>
      <c r="M80" s="25">
        <f t="shared" si="36"/>
        <v>0</v>
      </c>
      <c r="N80" s="24">
        <f t="shared" si="36"/>
        <v>0</v>
      </c>
      <c r="O80" s="25">
        <f t="shared" si="36"/>
        <v>0</v>
      </c>
      <c r="P80" s="24">
        <f t="shared" si="36"/>
        <v>0</v>
      </c>
      <c r="Q80" s="25">
        <f t="shared" si="36"/>
        <v>0</v>
      </c>
      <c r="R80" s="24">
        <f t="shared" si="36"/>
        <v>0</v>
      </c>
      <c r="S80" s="25">
        <f t="shared" si="36"/>
        <v>0</v>
      </c>
      <c r="T80" s="24">
        <f t="shared" si="36"/>
        <v>0</v>
      </c>
      <c r="U80" s="25">
        <f t="shared" si="36"/>
        <v>0</v>
      </c>
      <c r="V80" s="24">
        <f t="shared" si="36"/>
        <v>0</v>
      </c>
      <c r="W80" s="25">
        <f t="shared" si="36"/>
        <v>0</v>
      </c>
      <c r="X80" s="24">
        <f t="shared" si="33"/>
        <v>0</v>
      </c>
      <c r="Y80" s="24">
        <f t="shared" si="39"/>
        <v>0</v>
      </c>
      <c r="Z80" s="24">
        <f t="shared" si="40"/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6">
        <v>0</v>
      </c>
      <c r="AK80" s="25">
        <v>0</v>
      </c>
      <c r="AL80" s="24">
        <v>0</v>
      </c>
      <c r="AM80" s="25">
        <v>0</v>
      </c>
      <c r="AN80" s="26">
        <v>0</v>
      </c>
      <c r="AO80" s="25">
        <v>0</v>
      </c>
      <c r="AP80" s="24">
        <v>0</v>
      </c>
      <c r="AQ80" s="24">
        <f t="shared" si="41"/>
        <v>0</v>
      </c>
      <c r="AR80" s="24">
        <f t="shared" si="42"/>
        <v>0</v>
      </c>
      <c r="AS80" s="25">
        <v>0</v>
      </c>
      <c r="AT80" s="24">
        <v>0</v>
      </c>
      <c r="AU80" s="25">
        <v>0</v>
      </c>
      <c r="AV80" s="24">
        <v>0</v>
      </c>
      <c r="AW80" s="25">
        <v>0</v>
      </c>
      <c r="AX80" s="24">
        <v>0</v>
      </c>
      <c r="AY80" s="25">
        <v>0</v>
      </c>
      <c r="AZ80" s="24">
        <v>0</v>
      </c>
      <c r="BA80" s="25">
        <v>0</v>
      </c>
      <c r="BB80" s="26">
        <v>0</v>
      </c>
      <c r="BC80" s="25">
        <v>0</v>
      </c>
      <c r="BD80" s="24">
        <v>0</v>
      </c>
      <c r="BE80" s="25">
        <v>0</v>
      </c>
      <c r="BF80" s="26">
        <v>0</v>
      </c>
      <c r="BG80" s="25">
        <v>0</v>
      </c>
      <c r="BH80" s="24">
        <v>0</v>
      </c>
      <c r="BI80" s="24">
        <f t="shared" si="43"/>
        <v>0</v>
      </c>
      <c r="BJ80" s="24">
        <f t="shared" si="44"/>
        <v>0</v>
      </c>
      <c r="BK80" s="25">
        <v>0</v>
      </c>
      <c r="BL80" s="24">
        <v>0</v>
      </c>
      <c r="BM80" s="25">
        <v>0</v>
      </c>
      <c r="BN80" s="24">
        <v>0</v>
      </c>
      <c r="BO80" s="25">
        <v>0</v>
      </c>
      <c r="BP80" s="24">
        <v>0</v>
      </c>
      <c r="BQ80" s="25">
        <v>0</v>
      </c>
      <c r="BR80" s="24">
        <v>0</v>
      </c>
      <c r="BS80" s="25">
        <v>0</v>
      </c>
      <c r="BT80" s="26">
        <v>0</v>
      </c>
      <c r="BU80" s="25">
        <v>0</v>
      </c>
      <c r="BV80" s="24">
        <v>0</v>
      </c>
      <c r="BW80" s="25">
        <v>0</v>
      </c>
      <c r="BX80" s="26">
        <v>0</v>
      </c>
      <c r="BY80" s="25">
        <v>0</v>
      </c>
      <c r="BZ80" s="24">
        <v>0</v>
      </c>
      <c r="CA80" s="24">
        <f t="shared" si="45"/>
        <v>0</v>
      </c>
      <c r="CB80" s="24">
        <f t="shared" si="46"/>
        <v>0</v>
      </c>
      <c r="CC80" s="25">
        <v>0</v>
      </c>
      <c r="CD80" s="24">
        <v>0</v>
      </c>
      <c r="CE80" s="25">
        <v>0</v>
      </c>
      <c r="CF80" s="24">
        <v>0</v>
      </c>
      <c r="CG80" s="25">
        <v>0</v>
      </c>
      <c r="CH80" s="24">
        <v>0</v>
      </c>
      <c r="CI80" s="25">
        <v>0</v>
      </c>
      <c r="CJ80" s="24">
        <v>0</v>
      </c>
      <c r="CK80" s="25">
        <v>0</v>
      </c>
      <c r="CL80" s="26">
        <v>0</v>
      </c>
      <c r="CM80" s="25">
        <v>0</v>
      </c>
      <c r="CN80" s="24">
        <v>0</v>
      </c>
      <c r="CO80" s="25">
        <v>0</v>
      </c>
      <c r="CP80" s="26">
        <v>0</v>
      </c>
      <c r="CQ80" s="25">
        <v>0</v>
      </c>
      <c r="CR80" s="24">
        <v>0</v>
      </c>
    </row>
    <row r="81" spans="1:96" x14ac:dyDescent="0.25">
      <c r="A81" s="6" t="s">
        <v>241</v>
      </c>
      <c r="B81" s="8" t="s">
        <v>42</v>
      </c>
      <c r="C81" s="21">
        <v>330040</v>
      </c>
      <c r="D81" s="22" t="s">
        <v>132</v>
      </c>
      <c r="E81" s="22" t="s">
        <v>123</v>
      </c>
      <c r="F81" s="23" t="s">
        <v>133</v>
      </c>
      <c r="G81" s="24">
        <f t="shared" si="37"/>
        <v>4626843.67</v>
      </c>
      <c r="H81" s="24">
        <f t="shared" si="38"/>
        <v>850709.16</v>
      </c>
      <c r="I81" s="25">
        <f t="shared" si="36"/>
        <v>329</v>
      </c>
      <c r="J81" s="24">
        <f t="shared" si="36"/>
        <v>138564.6</v>
      </c>
      <c r="K81" s="25">
        <f t="shared" si="36"/>
        <v>42</v>
      </c>
      <c r="L81" s="24">
        <f t="shared" si="36"/>
        <v>26673.14</v>
      </c>
      <c r="M81" s="25">
        <f t="shared" si="36"/>
        <v>40</v>
      </c>
      <c r="N81" s="24">
        <f t="shared" si="36"/>
        <v>685471.42</v>
      </c>
      <c r="O81" s="25">
        <f t="shared" si="36"/>
        <v>183</v>
      </c>
      <c r="P81" s="24">
        <f t="shared" si="36"/>
        <v>2578173.61</v>
      </c>
      <c r="Q81" s="25">
        <f t="shared" si="36"/>
        <v>60</v>
      </c>
      <c r="R81" s="24">
        <f t="shared" si="36"/>
        <v>1145193.8999999999</v>
      </c>
      <c r="S81" s="25">
        <f t="shared" si="36"/>
        <v>0</v>
      </c>
      <c r="T81" s="24">
        <f t="shared" si="36"/>
        <v>0</v>
      </c>
      <c r="U81" s="25">
        <f t="shared" si="36"/>
        <v>0</v>
      </c>
      <c r="V81" s="24">
        <f t="shared" si="36"/>
        <v>0</v>
      </c>
      <c r="W81" s="25">
        <f t="shared" si="36"/>
        <v>42</v>
      </c>
      <c r="X81" s="24">
        <f t="shared" si="33"/>
        <v>52767</v>
      </c>
      <c r="Y81" s="24">
        <f t="shared" si="39"/>
        <v>1934082.95</v>
      </c>
      <c r="Z81" s="24">
        <f t="shared" si="40"/>
        <v>622880.94999999995</v>
      </c>
      <c r="AA81" s="25">
        <v>82</v>
      </c>
      <c r="AB81" s="24">
        <v>35794.559999999998</v>
      </c>
      <c r="AC81" s="25">
        <v>11</v>
      </c>
      <c r="AD81" s="24">
        <v>8001.94</v>
      </c>
      <c r="AE81" s="25">
        <v>12</v>
      </c>
      <c r="AF81" s="24">
        <v>579084.44999999995</v>
      </c>
      <c r="AG81" s="25">
        <v>55</v>
      </c>
      <c r="AH81" s="24">
        <v>773452.08</v>
      </c>
      <c r="AI81" s="25">
        <v>29</v>
      </c>
      <c r="AJ81" s="26">
        <v>524558.17000000004</v>
      </c>
      <c r="AK81" s="25">
        <v>0</v>
      </c>
      <c r="AL81" s="24">
        <v>0</v>
      </c>
      <c r="AM81" s="25">
        <v>0</v>
      </c>
      <c r="AN81" s="26">
        <v>0</v>
      </c>
      <c r="AO81" s="25">
        <v>11</v>
      </c>
      <c r="AP81" s="24">
        <v>13191.75</v>
      </c>
      <c r="AQ81" s="24">
        <f t="shared" si="41"/>
        <v>802338.88</v>
      </c>
      <c r="AR81" s="24">
        <f t="shared" si="42"/>
        <v>72473.63</v>
      </c>
      <c r="AS81" s="25">
        <v>66</v>
      </c>
      <c r="AT81" s="24">
        <v>33487.74</v>
      </c>
      <c r="AU81" s="25">
        <v>11</v>
      </c>
      <c r="AV81" s="24">
        <v>5334.63</v>
      </c>
      <c r="AW81" s="25">
        <v>8</v>
      </c>
      <c r="AX81" s="24">
        <v>33651.26</v>
      </c>
      <c r="AY81" s="25">
        <v>37</v>
      </c>
      <c r="AZ81" s="24">
        <v>515634.72</v>
      </c>
      <c r="BA81" s="25">
        <v>10</v>
      </c>
      <c r="BB81" s="26">
        <v>201038.78</v>
      </c>
      <c r="BC81" s="25">
        <v>0</v>
      </c>
      <c r="BD81" s="24">
        <v>0</v>
      </c>
      <c r="BE81" s="25">
        <v>0</v>
      </c>
      <c r="BF81" s="26">
        <v>0</v>
      </c>
      <c r="BG81" s="25">
        <v>11</v>
      </c>
      <c r="BH81" s="24">
        <v>13191.75</v>
      </c>
      <c r="BI81" s="24">
        <f t="shared" si="43"/>
        <v>802338.88</v>
      </c>
      <c r="BJ81" s="24">
        <f t="shared" si="44"/>
        <v>72473.63</v>
      </c>
      <c r="BK81" s="25">
        <v>66</v>
      </c>
      <c r="BL81" s="24">
        <v>33487.74</v>
      </c>
      <c r="BM81" s="25">
        <v>11</v>
      </c>
      <c r="BN81" s="24">
        <v>5334.63</v>
      </c>
      <c r="BO81" s="25">
        <v>8</v>
      </c>
      <c r="BP81" s="24">
        <v>33651.26</v>
      </c>
      <c r="BQ81" s="25">
        <v>37</v>
      </c>
      <c r="BR81" s="24">
        <v>515634.72</v>
      </c>
      <c r="BS81" s="25">
        <v>10</v>
      </c>
      <c r="BT81" s="26">
        <v>201038.78</v>
      </c>
      <c r="BU81" s="25">
        <v>0</v>
      </c>
      <c r="BV81" s="24">
        <v>0</v>
      </c>
      <c r="BW81" s="25">
        <v>0</v>
      </c>
      <c r="BX81" s="26">
        <v>0</v>
      </c>
      <c r="BY81" s="25">
        <v>10</v>
      </c>
      <c r="BZ81" s="24">
        <v>13191.75</v>
      </c>
      <c r="CA81" s="24">
        <f t="shared" si="45"/>
        <v>1088082.96</v>
      </c>
      <c r="CB81" s="24">
        <f t="shared" si="46"/>
        <v>82880.95</v>
      </c>
      <c r="CC81" s="25">
        <v>115</v>
      </c>
      <c r="CD81" s="24">
        <v>35794.559999999998</v>
      </c>
      <c r="CE81" s="25">
        <v>9</v>
      </c>
      <c r="CF81" s="24">
        <v>8001.94</v>
      </c>
      <c r="CG81" s="25">
        <v>12</v>
      </c>
      <c r="CH81" s="24">
        <v>39084.449999999997</v>
      </c>
      <c r="CI81" s="25">
        <v>54</v>
      </c>
      <c r="CJ81" s="24">
        <v>773452.09</v>
      </c>
      <c r="CK81" s="25">
        <v>11</v>
      </c>
      <c r="CL81" s="26">
        <v>218558.17</v>
      </c>
      <c r="CM81" s="25">
        <v>0</v>
      </c>
      <c r="CN81" s="24">
        <v>0</v>
      </c>
      <c r="CO81" s="25">
        <v>0</v>
      </c>
      <c r="CP81" s="26">
        <v>0</v>
      </c>
      <c r="CQ81" s="25">
        <v>10</v>
      </c>
      <c r="CR81" s="24">
        <v>13191.75</v>
      </c>
    </row>
    <row r="82" spans="1:96" x14ac:dyDescent="0.25">
      <c r="A82" s="6" t="s">
        <v>242</v>
      </c>
      <c r="B82" s="8" t="s">
        <v>105</v>
      </c>
      <c r="C82" s="21">
        <v>330408</v>
      </c>
      <c r="D82" s="22" t="s">
        <v>132</v>
      </c>
      <c r="E82" s="22" t="s">
        <v>129</v>
      </c>
      <c r="F82" s="23" t="s">
        <v>133</v>
      </c>
      <c r="G82" s="24">
        <f t="shared" si="37"/>
        <v>34050.26</v>
      </c>
      <c r="H82" s="24">
        <f t="shared" si="38"/>
        <v>34050.26</v>
      </c>
      <c r="I82" s="25">
        <f t="shared" si="36"/>
        <v>1</v>
      </c>
      <c r="J82" s="24">
        <f t="shared" si="36"/>
        <v>289.05</v>
      </c>
      <c r="K82" s="25">
        <f t="shared" si="36"/>
        <v>0</v>
      </c>
      <c r="L82" s="24">
        <f t="shared" si="36"/>
        <v>0</v>
      </c>
      <c r="M82" s="25">
        <f t="shared" si="36"/>
        <v>29</v>
      </c>
      <c r="N82" s="24">
        <f t="shared" si="36"/>
        <v>33761.21</v>
      </c>
      <c r="O82" s="25">
        <f t="shared" si="36"/>
        <v>0</v>
      </c>
      <c r="P82" s="24">
        <f t="shared" si="36"/>
        <v>0</v>
      </c>
      <c r="Q82" s="25">
        <f t="shared" si="36"/>
        <v>0</v>
      </c>
      <c r="R82" s="24">
        <f t="shared" si="36"/>
        <v>0</v>
      </c>
      <c r="S82" s="25">
        <f t="shared" si="36"/>
        <v>0</v>
      </c>
      <c r="T82" s="24">
        <f t="shared" si="36"/>
        <v>0</v>
      </c>
      <c r="U82" s="25">
        <f t="shared" si="36"/>
        <v>0</v>
      </c>
      <c r="V82" s="24">
        <f t="shared" si="36"/>
        <v>0</v>
      </c>
      <c r="W82" s="25">
        <f t="shared" si="36"/>
        <v>0</v>
      </c>
      <c r="X82" s="24">
        <f t="shared" si="33"/>
        <v>0</v>
      </c>
      <c r="Y82" s="24">
        <f t="shared" si="39"/>
        <v>10417.41</v>
      </c>
      <c r="Z82" s="24">
        <f t="shared" si="40"/>
        <v>10417.41</v>
      </c>
      <c r="AA82" s="25">
        <v>1</v>
      </c>
      <c r="AB82" s="24">
        <v>289.05</v>
      </c>
      <c r="AC82" s="25">
        <v>0</v>
      </c>
      <c r="AD82" s="24">
        <v>0</v>
      </c>
      <c r="AE82" s="25">
        <v>9</v>
      </c>
      <c r="AF82" s="24">
        <v>10128.36</v>
      </c>
      <c r="AG82" s="25">
        <v>0</v>
      </c>
      <c r="AH82" s="24">
        <v>0</v>
      </c>
      <c r="AI82" s="25">
        <v>0</v>
      </c>
      <c r="AJ82" s="26">
        <v>0</v>
      </c>
      <c r="AK82" s="25">
        <v>0</v>
      </c>
      <c r="AL82" s="24">
        <v>0</v>
      </c>
      <c r="AM82" s="25">
        <v>0</v>
      </c>
      <c r="AN82" s="26">
        <v>0</v>
      </c>
      <c r="AO82" s="25">
        <v>0</v>
      </c>
      <c r="AP82" s="24">
        <v>0</v>
      </c>
      <c r="AQ82" s="24">
        <f t="shared" si="41"/>
        <v>6752.24</v>
      </c>
      <c r="AR82" s="24">
        <f t="shared" si="42"/>
        <v>6752.24</v>
      </c>
      <c r="AS82" s="25">
        <v>0</v>
      </c>
      <c r="AT82" s="24"/>
      <c r="AU82" s="25">
        <v>0</v>
      </c>
      <c r="AV82" s="24">
        <v>0</v>
      </c>
      <c r="AW82" s="25">
        <v>6</v>
      </c>
      <c r="AX82" s="24">
        <v>6752.24</v>
      </c>
      <c r="AY82" s="25">
        <v>0</v>
      </c>
      <c r="AZ82" s="24">
        <v>0</v>
      </c>
      <c r="BA82" s="25">
        <v>0</v>
      </c>
      <c r="BB82" s="26">
        <v>0</v>
      </c>
      <c r="BC82" s="25">
        <v>0</v>
      </c>
      <c r="BD82" s="24">
        <v>0</v>
      </c>
      <c r="BE82" s="25">
        <v>0</v>
      </c>
      <c r="BF82" s="26">
        <v>0</v>
      </c>
      <c r="BG82" s="25">
        <v>0</v>
      </c>
      <c r="BH82" s="24">
        <v>0</v>
      </c>
      <c r="BI82" s="24">
        <f t="shared" si="43"/>
        <v>6752.24</v>
      </c>
      <c r="BJ82" s="24">
        <f t="shared" si="44"/>
        <v>6752.24</v>
      </c>
      <c r="BK82" s="25">
        <v>0</v>
      </c>
      <c r="BL82" s="24">
        <v>0</v>
      </c>
      <c r="BM82" s="25">
        <v>0</v>
      </c>
      <c r="BN82" s="24">
        <v>0</v>
      </c>
      <c r="BO82" s="25">
        <v>6</v>
      </c>
      <c r="BP82" s="24">
        <v>6752.24</v>
      </c>
      <c r="BQ82" s="25">
        <v>0</v>
      </c>
      <c r="BR82" s="24">
        <v>0</v>
      </c>
      <c r="BS82" s="25">
        <v>0</v>
      </c>
      <c r="BT82" s="26">
        <v>0</v>
      </c>
      <c r="BU82" s="25">
        <v>0</v>
      </c>
      <c r="BV82" s="24">
        <v>0</v>
      </c>
      <c r="BW82" s="25">
        <v>0</v>
      </c>
      <c r="BX82" s="26">
        <v>0</v>
      </c>
      <c r="BY82" s="25">
        <v>0</v>
      </c>
      <c r="BZ82" s="24">
        <v>0</v>
      </c>
      <c r="CA82" s="24">
        <f t="shared" si="45"/>
        <v>10128.370000000001</v>
      </c>
      <c r="CB82" s="24">
        <f t="shared" si="46"/>
        <v>10128.370000000001</v>
      </c>
      <c r="CC82" s="25">
        <v>0</v>
      </c>
      <c r="CD82" s="24">
        <v>0</v>
      </c>
      <c r="CE82" s="25">
        <v>0</v>
      </c>
      <c r="CF82" s="24">
        <v>0</v>
      </c>
      <c r="CG82" s="25">
        <v>8</v>
      </c>
      <c r="CH82" s="24">
        <v>10128.370000000001</v>
      </c>
      <c r="CI82" s="25">
        <v>0</v>
      </c>
      <c r="CJ82" s="24">
        <v>0</v>
      </c>
      <c r="CK82" s="25">
        <v>0</v>
      </c>
      <c r="CL82" s="26">
        <v>0</v>
      </c>
      <c r="CM82" s="25">
        <v>0</v>
      </c>
      <c r="CN82" s="24">
        <v>0</v>
      </c>
      <c r="CO82" s="25">
        <v>0</v>
      </c>
      <c r="CP82" s="26">
        <v>0</v>
      </c>
      <c r="CQ82" s="25">
        <v>0</v>
      </c>
      <c r="CR82" s="24">
        <v>0</v>
      </c>
    </row>
    <row r="83" spans="1:96" x14ac:dyDescent="0.25">
      <c r="A83" s="6"/>
      <c r="B83" s="13" t="s">
        <v>43</v>
      </c>
      <c r="C83" s="21"/>
      <c r="D83" s="22"/>
      <c r="E83" s="22"/>
      <c r="F83" s="23"/>
      <c r="G83" s="24">
        <f t="shared" si="37"/>
        <v>0</v>
      </c>
      <c r="H83" s="24">
        <f t="shared" si="38"/>
        <v>0</v>
      </c>
      <c r="I83" s="25">
        <f t="shared" si="36"/>
        <v>0</v>
      </c>
      <c r="J83" s="24">
        <f t="shared" si="36"/>
        <v>0</v>
      </c>
      <c r="K83" s="25">
        <f t="shared" si="36"/>
        <v>0</v>
      </c>
      <c r="L83" s="24">
        <f t="shared" si="36"/>
        <v>0</v>
      </c>
      <c r="M83" s="25">
        <f t="shared" si="36"/>
        <v>0</v>
      </c>
      <c r="N83" s="24">
        <f t="shared" si="36"/>
        <v>0</v>
      </c>
      <c r="O83" s="25">
        <f t="shared" si="36"/>
        <v>0</v>
      </c>
      <c r="P83" s="24">
        <f t="shared" si="36"/>
        <v>0</v>
      </c>
      <c r="Q83" s="25">
        <f t="shared" si="36"/>
        <v>0</v>
      </c>
      <c r="R83" s="24">
        <f t="shared" si="36"/>
        <v>0</v>
      </c>
      <c r="S83" s="25">
        <f t="shared" si="36"/>
        <v>0</v>
      </c>
      <c r="T83" s="24">
        <f t="shared" si="36"/>
        <v>0</v>
      </c>
      <c r="U83" s="25">
        <f t="shared" si="36"/>
        <v>0</v>
      </c>
      <c r="V83" s="24">
        <f t="shared" si="36"/>
        <v>0</v>
      </c>
      <c r="W83" s="25">
        <f t="shared" si="36"/>
        <v>0</v>
      </c>
      <c r="X83" s="24">
        <f t="shared" si="33"/>
        <v>0</v>
      </c>
      <c r="Y83" s="24">
        <f t="shared" si="39"/>
        <v>0</v>
      </c>
      <c r="Z83" s="24">
        <f t="shared" si="40"/>
        <v>0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6">
        <v>0</v>
      </c>
      <c r="AK83" s="25">
        <v>0</v>
      </c>
      <c r="AL83" s="24">
        <v>0</v>
      </c>
      <c r="AM83" s="25">
        <v>0</v>
      </c>
      <c r="AN83" s="26">
        <v>0</v>
      </c>
      <c r="AO83" s="25">
        <v>0</v>
      </c>
      <c r="AP83" s="24">
        <v>0</v>
      </c>
      <c r="AQ83" s="24">
        <f t="shared" si="41"/>
        <v>0</v>
      </c>
      <c r="AR83" s="24">
        <f t="shared" si="42"/>
        <v>0</v>
      </c>
      <c r="AS83" s="25">
        <v>0</v>
      </c>
      <c r="AT83" s="24">
        <v>0</v>
      </c>
      <c r="AU83" s="25">
        <v>0</v>
      </c>
      <c r="AV83" s="24">
        <v>0</v>
      </c>
      <c r="AW83" s="25">
        <v>0</v>
      </c>
      <c r="AX83" s="24">
        <v>0</v>
      </c>
      <c r="AY83" s="25">
        <v>0</v>
      </c>
      <c r="AZ83" s="24">
        <v>0</v>
      </c>
      <c r="BA83" s="25">
        <v>0</v>
      </c>
      <c r="BB83" s="26">
        <v>0</v>
      </c>
      <c r="BC83" s="25">
        <v>0</v>
      </c>
      <c r="BD83" s="24">
        <v>0</v>
      </c>
      <c r="BE83" s="25">
        <v>0</v>
      </c>
      <c r="BF83" s="26">
        <v>0</v>
      </c>
      <c r="BG83" s="25">
        <v>0</v>
      </c>
      <c r="BH83" s="24">
        <v>0</v>
      </c>
      <c r="BI83" s="24">
        <f t="shared" si="43"/>
        <v>0</v>
      </c>
      <c r="BJ83" s="24">
        <f t="shared" si="44"/>
        <v>0</v>
      </c>
      <c r="BK83" s="25">
        <v>0</v>
      </c>
      <c r="BL83" s="24">
        <v>0</v>
      </c>
      <c r="BM83" s="25">
        <v>0</v>
      </c>
      <c r="BN83" s="24">
        <v>0</v>
      </c>
      <c r="BO83" s="25">
        <v>0</v>
      </c>
      <c r="BP83" s="24">
        <v>0</v>
      </c>
      <c r="BQ83" s="25">
        <v>0</v>
      </c>
      <c r="BR83" s="24">
        <v>0</v>
      </c>
      <c r="BS83" s="25">
        <v>0</v>
      </c>
      <c r="BT83" s="26">
        <v>0</v>
      </c>
      <c r="BU83" s="25">
        <v>0</v>
      </c>
      <c r="BV83" s="24">
        <v>0</v>
      </c>
      <c r="BW83" s="25">
        <v>0</v>
      </c>
      <c r="BX83" s="26">
        <v>0</v>
      </c>
      <c r="BY83" s="25">
        <v>0</v>
      </c>
      <c r="BZ83" s="24">
        <v>0</v>
      </c>
      <c r="CA83" s="24">
        <f t="shared" si="45"/>
        <v>0</v>
      </c>
      <c r="CB83" s="24">
        <f t="shared" si="46"/>
        <v>0</v>
      </c>
      <c r="CC83" s="25">
        <v>0</v>
      </c>
      <c r="CD83" s="24">
        <v>0</v>
      </c>
      <c r="CE83" s="25">
        <v>0</v>
      </c>
      <c r="CF83" s="24">
        <v>0</v>
      </c>
      <c r="CG83" s="25">
        <v>0</v>
      </c>
      <c r="CH83" s="24">
        <v>0</v>
      </c>
      <c r="CI83" s="25">
        <v>0</v>
      </c>
      <c r="CJ83" s="24">
        <v>0</v>
      </c>
      <c r="CK83" s="25">
        <v>0</v>
      </c>
      <c r="CL83" s="26">
        <v>0</v>
      </c>
      <c r="CM83" s="25">
        <v>0</v>
      </c>
      <c r="CN83" s="24">
        <v>0</v>
      </c>
      <c r="CO83" s="25">
        <v>0</v>
      </c>
      <c r="CP83" s="26">
        <v>0</v>
      </c>
      <c r="CQ83" s="25">
        <v>0</v>
      </c>
      <c r="CR83" s="24">
        <v>0</v>
      </c>
    </row>
    <row r="84" spans="1:96" x14ac:dyDescent="0.25">
      <c r="A84" s="6" t="s">
        <v>243</v>
      </c>
      <c r="B84" s="8" t="s">
        <v>44</v>
      </c>
      <c r="C84" s="21">
        <v>330048</v>
      </c>
      <c r="D84" s="22" t="s">
        <v>126</v>
      </c>
      <c r="E84" s="22" t="s">
        <v>123</v>
      </c>
      <c r="F84" s="23" t="s">
        <v>127</v>
      </c>
      <c r="G84" s="24">
        <f t="shared" si="37"/>
        <v>303901039.85000002</v>
      </c>
      <c r="H84" s="24">
        <f t="shared" si="38"/>
        <v>69474587.079999998</v>
      </c>
      <c r="I84" s="25">
        <f t="shared" si="36"/>
        <v>35937</v>
      </c>
      <c r="J84" s="24">
        <f t="shared" si="36"/>
        <v>12589248.34</v>
      </c>
      <c r="K84" s="25">
        <f t="shared" si="36"/>
        <v>8363</v>
      </c>
      <c r="L84" s="24">
        <f t="shared" si="36"/>
        <v>5579429.79</v>
      </c>
      <c r="M84" s="25">
        <f t="shared" si="36"/>
        <v>11663</v>
      </c>
      <c r="N84" s="24">
        <f t="shared" si="36"/>
        <v>51305908.950000003</v>
      </c>
      <c r="O84" s="25">
        <f t="shared" si="36"/>
        <v>826</v>
      </c>
      <c r="P84" s="24">
        <f t="shared" si="36"/>
        <v>21535714.079999998</v>
      </c>
      <c r="Q84" s="25">
        <f t="shared" si="36"/>
        <v>7033</v>
      </c>
      <c r="R84" s="24">
        <f t="shared" si="36"/>
        <v>212890738.69</v>
      </c>
      <c r="S84" s="25">
        <f t="shared" si="36"/>
        <v>0</v>
      </c>
      <c r="T84" s="24">
        <f t="shared" si="36"/>
        <v>0</v>
      </c>
      <c r="U84" s="25">
        <f t="shared" si="36"/>
        <v>136</v>
      </c>
      <c r="V84" s="24">
        <f t="shared" si="36"/>
        <v>21847513.120000001</v>
      </c>
      <c r="W84" s="25">
        <f t="shared" si="36"/>
        <v>0</v>
      </c>
      <c r="X84" s="24">
        <f t="shared" si="33"/>
        <v>0</v>
      </c>
      <c r="Y84" s="24">
        <f t="shared" si="39"/>
        <v>92625520.719999999</v>
      </c>
      <c r="Z84" s="24">
        <f t="shared" si="40"/>
        <v>19717584.890000001</v>
      </c>
      <c r="AA84" s="25">
        <v>8984</v>
      </c>
      <c r="AB84" s="24">
        <v>3203130.97</v>
      </c>
      <c r="AC84" s="25">
        <v>2091</v>
      </c>
      <c r="AD84" s="24">
        <v>1673828.94</v>
      </c>
      <c r="AE84" s="25">
        <v>3499</v>
      </c>
      <c r="AF84" s="24">
        <v>14840624.98</v>
      </c>
      <c r="AG84" s="25">
        <v>248</v>
      </c>
      <c r="AH84" s="24">
        <v>9040714.2200000007</v>
      </c>
      <c r="AI84" s="25">
        <v>2110</v>
      </c>
      <c r="AJ84" s="26">
        <v>63867221.609999999</v>
      </c>
      <c r="AK84" s="25">
        <v>0</v>
      </c>
      <c r="AL84" s="24">
        <v>0</v>
      </c>
      <c r="AM84" s="25">
        <v>41</v>
      </c>
      <c r="AN84" s="26">
        <v>6554253.9400000004</v>
      </c>
      <c r="AO84" s="25">
        <v>0</v>
      </c>
      <c r="AP84" s="24">
        <v>0</v>
      </c>
      <c r="AQ84" s="24">
        <f t="shared" si="41"/>
        <v>61904999.219999999</v>
      </c>
      <c r="AR84" s="24">
        <f t="shared" si="42"/>
        <v>15019708.66</v>
      </c>
      <c r="AS84" s="25">
        <v>7187</v>
      </c>
      <c r="AT84" s="24">
        <v>3091493.2</v>
      </c>
      <c r="AU84" s="25">
        <v>2091</v>
      </c>
      <c r="AV84" s="24">
        <v>1115885.96</v>
      </c>
      <c r="AW84" s="25">
        <v>2333</v>
      </c>
      <c r="AX84" s="24">
        <v>10812329.5</v>
      </c>
      <c r="AY84" s="25">
        <v>165</v>
      </c>
      <c r="AZ84" s="24">
        <v>4307142.82</v>
      </c>
      <c r="BA84" s="25">
        <v>1407</v>
      </c>
      <c r="BB84" s="26">
        <v>42578147.740000002</v>
      </c>
      <c r="BC84" s="25">
        <v>0</v>
      </c>
      <c r="BD84" s="24">
        <v>0</v>
      </c>
      <c r="BE84" s="25">
        <v>27</v>
      </c>
      <c r="BF84" s="26">
        <v>4369502.62</v>
      </c>
      <c r="BG84" s="25">
        <v>0</v>
      </c>
      <c r="BH84" s="24">
        <v>0</v>
      </c>
      <c r="BI84" s="24">
        <f t="shared" si="43"/>
        <v>61904999.219999999</v>
      </c>
      <c r="BJ84" s="24">
        <f t="shared" si="44"/>
        <v>15019708.66</v>
      </c>
      <c r="BK84" s="25">
        <v>7187</v>
      </c>
      <c r="BL84" s="24">
        <v>3091493.2</v>
      </c>
      <c r="BM84" s="25">
        <v>2091</v>
      </c>
      <c r="BN84" s="24">
        <v>1115885.96</v>
      </c>
      <c r="BO84" s="25">
        <v>2333</v>
      </c>
      <c r="BP84" s="24">
        <v>10812329.5</v>
      </c>
      <c r="BQ84" s="25">
        <v>165</v>
      </c>
      <c r="BR84" s="24">
        <v>4307142.82</v>
      </c>
      <c r="BS84" s="25">
        <v>1407</v>
      </c>
      <c r="BT84" s="26">
        <v>42578147.740000002</v>
      </c>
      <c r="BU84" s="25">
        <v>0</v>
      </c>
      <c r="BV84" s="24">
        <v>0</v>
      </c>
      <c r="BW84" s="25">
        <v>27</v>
      </c>
      <c r="BX84" s="26">
        <v>4369502.62</v>
      </c>
      <c r="BY84" s="25">
        <v>0</v>
      </c>
      <c r="BZ84" s="24">
        <v>0</v>
      </c>
      <c r="CA84" s="24">
        <f t="shared" si="45"/>
        <v>87465520.689999998</v>
      </c>
      <c r="CB84" s="24">
        <f t="shared" si="46"/>
        <v>19717584.870000001</v>
      </c>
      <c r="CC84" s="25">
        <v>12579</v>
      </c>
      <c r="CD84" s="24">
        <v>3203130.97</v>
      </c>
      <c r="CE84" s="25">
        <v>2090</v>
      </c>
      <c r="CF84" s="24">
        <v>1673828.93</v>
      </c>
      <c r="CG84" s="25">
        <v>3498</v>
      </c>
      <c r="CH84" s="24">
        <v>14840624.970000001</v>
      </c>
      <c r="CI84" s="25">
        <v>248</v>
      </c>
      <c r="CJ84" s="24">
        <v>3880714.22</v>
      </c>
      <c r="CK84" s="25">
        <v>2109</v>
      </c>
      <c r="CL84" s="26">
        <v>63867221.600000001</v>
      </c>
      <c r="CM84" s="25">
        <v>0</v>
      </c>
      <c r="CN84" s="24">
        <v>0</v>
      </c>
      <c r="CO84" s="25">
        <v>41</v>
      </c>
      <c r="CP84" s="26">
        <v>6554253.9400000004</v>
      </c>
      <c r="CQ84" s="25">
        <v>0</v>
      </c>
      <c r="CR84" s="24">
        <v>0</v>
      </c>
    </row>
    <row r="85" spans="1:96" x14ac:dyDescent="0.25">
      <c r="A85" s="10" t="s">
        <v>244</v>
      </c>
      <c r="B85" s="11" t="s">
        <v>245</v>
      </c>
      <c r="C85" s="21">
        <v>330044</v>
      </c>
      <c r="D85" s="22" t="s">
        <v>126</v>
      </c>
      <c r="E85" s="22" t="s">
        <v>123</v>
      </c>
      <c r="F85" s="23" t="s">
        <v>127</v>
      </c>
      <c r="G85" s="24">
        <f t="shared" si="37"/>
        <v>67389986.599999994</v>
      </c>
      <c r="H85" s="24">
        <f t="shared" si="38"/>
        <v>34589754.289999999</v>
      </c>
      <c r="I85" s="25">
        <f t="shared" si="36"/>
        <v>28878</v>
      </c>
      <c r="J85" s="24">
        <f t="shared" si="36"/>
        <v>10754257.779999999</v>
      </c>
      <c r="K85" s="25">
        <f t="shared" si="36"/>
        <v>3657</v>
      </c>
      <c r="L85" s="24">
        <f t="shared" si="36"/>
        <v>2160139.52</v>
      </c>
      <c r="M85" s="25">
        <f t="shared" si="36"/>
        <v>14519</v>
      </c>
      <c r="N85" s="24">
        <f t="shared" si="36"/>
        <v>21675356.989999998</v>
      </c>
      <c r="O85" s="25">
        <f t="shared" si="36"/>
        <v>917</v>
      </c>
      <c r="P85" s="24">
        <f t="shared" si="36"/>
        <v>9432028.3599999994</v>
      </c>
      <c r="Q85" s="25">
        <f t="shared" si="36"/>
        <v>1236</v>
      </c>
      <c r="R85" s="24">
        <f t="shared" si="36"/>
        <v>23368203.949999999</v>
      </c>
      <c r="S85" s="25">
        <f t="shared" si="36"/>
        <v>0</v>
      </c>
      <c r="T85" s="24">
        <f t="shared" si="36"/>
        <v>0</v>
      </c>
      <c r="U85" s="25">
        <f t="shared" si="36"/>
        <v>0</v>
      </c>
      <c r="V85" s="24">
        <f t="shared" si="36"/>
        <v>0</v>
      </c>
      <c r="W85" s="25">
        <f t="shared" si="36"/>
        <v>0</v>
      </c>
      <c r="X85" s="24">
        <f t="shared" si="33"/>
        <v>0</v>
      </c>
      <c r="Y85" s="24">
        <f t="shared" si="39"/>
        <v>27641672.710000001</v>
      </c>
      <c r="Z85" s="24">
        <f t="shared" si="40"/>
        <v>9491141.8300000001</v>
      </c>
      <c r="AA85" s="25">
        <v>7220</v>
      </c>
      <c r="AB85" s="24">
        <v>2774527.26</v>
      </c>
      <c r="AC85" s="25">
        <v>914</v>
      </c>
      <c r="AD85" s="24">
        <v>648041.86</v>
      </c>
      <c r="AE85" s="25">
        <v>4356</v>
      </c>
      <c r="AF85" s="24">
        <v>6068572.71</v>
      </c>
      <c r="AG85" s="25">
        <v>275</v>
      </c>
      <c r="AH85" s="24">
        <v>2829608.51</v>
      </c>
      <c r="AI85" s="25">
        <v>742</v>
      </c>
      <c r="AJ85" s="26">
        <v>15320922.369999999</v>
      </c>
      <c r="AK85" s="25">
        <v>0</v>
      </c>
      <c r="AL85" s="24">
        <v>0</v>
      </c>
      <c r="AM85" s="25">
        <v>0</v>
      </c>
      <c r="AN85" s="26">
        <v>0</v>
      </c>
      <c r="AO85" s="25">
        <v>0</v>
      </c>
      <c r="AP85" s="24">
        <v>0</v>
      </c>
      <c r="AQ85" s="24">
        <f t="shared" si="41"/>
        <v>14363781.779999999</v>
      </c>
      <c r="AR85" s="24">
        <f t="shared" si="42"/>
        <v>7803735.3200000003</v>
      </c>
      <c r="AS85" s="25">
        <v>5776</v>
      </c>
      <c r="AT85" s="24">
        <v>2602601.63</v>
      </c>
      <c r="AU85" s="25">
        <v>914</v>
      </c>
      <c r="AV85" s="24">
        <v>432027.9</v>
      </c>
      <c r="AW85" s="25">
        <v>2904</v>
      </c>
      <c r="AX85" s="24">
        <v>4769105.79</v>
      </c>
      <c r="AY85" s="25">
        <v>183</v>
      </c>
      <c r="AZ85" s="24">
        <v>1886405.67</v>
      </c>
      <c r="BA85" s="25">
        <v>247</v>
      </c>
      <c r="BB85" s="26">
        <v>4673640.79</v>
      </c>
      <c r="BC85" s="25">
        <v>0</v>
      </c>
      <c r="BD85" s="24">
        <v>0</v>
      </c>
      <c r="BE85" s="25">
        <v>0</v>
      </c>
      <c r="BF85" s="26">
        <v>0</v>
      </c>
      <c r="BG85" s="25">
        <v>0</v>
      </c>
      <c r="BH85" s="24">
        <v>0</v>
      </c>
      <c r="BI85" s="24">
        <f t="shared" si="43"/>
        <v>13063781.779999999</v>
      </c>
      <c r="BJ85" s="24">
        <f t="shared" si="44"/>
        <v>7803735.3200000003</v>
      </c>
      <c r="BK85" s="25">
        <v>5776</v>
      </c>
      <c r="BL85" s="24">
        <v>2602601.63</v>
      </c>
      <c r="BM85" s="25">
        <v>914</v>
      </c>
      <c r="BN85" s="24">
        <v>432027.9</v>
      </c>
      <c r="BO85" s="25">
        <v>2904</v>
      </c>
      <c r="BP85" s="24">
        <v>4769105.79</v>
      </c>
      <c r="BQ85" s="25">
        <v>183</v>
      </c>
      <c r="BR85" s="24">
        <v>1886405.67</v>
      </c>
      <c r="BS85" s="25">
        <v>247</v>
      </c>
      <c r="BT85" s="26">
        <v>3373640.79</v>
      </c>
      <c r="BU85" s="25">
        <v>0</v>
      </c>
      <c r="BV85" s="24">
        <v>0</v>
      </c>
      <c r="BW85" s="25">
        <v>0</v>
      </c>
      <c r="BX85" s="26">
        <v>0</v>
      </c>
      <c r="BY85" s="25">
        <v>0</v>
      </c>
      <c r="BZ85" s="24">
        <v>0</v>
      </c>
      <c r="CA85" s="24">
        <f t="shared" si="45"/>
        <v>12320750.33</v>
      </c>
      <c r="CB85" s="24">
        <f t="shared" si="46"/>
        <v>9491141.8200000003</v>
      </c>
      <c r="CC85" s="25">
        <v>10106</v>
      </c>
      <c r="CD85" s="24">
        <v>2774527.26</v>
      </c>
      <c r="CE85" s="25">
        <v>915</v>
      </c>
      <c r="CF85" s="24">
        <v>648041.86</v>
      </c>
      <c r="CG85" s="25">
        <v>4355</v>
      </c>
      <c r="CH85" s="24">
        <v>6068572.7000000002</v>
      </c>
      <c r="CI85" s="25">
        <v>276</v>
      </c>
      <c r="CJ85" s="24">
        <v>2829608.51</v>
      </c>
      <c r="CK85" s="25"/>
      <c r="CL85" s="26"/>
      <c r="CM85" s="25">
        <v>0</v>
      </c>
      <c r="CN85" s="24">
        <v>0</v>
      </c>
      <c r="CO85" s="25">
        <v>0</v>
      </c>
      <c r="CP85" s="26">
        <v>0</v>
      </c>
      <c r="CQ85" s="25">
        <v>0</v>
      </c>
      <c r="CR85" s="24">
        <v>0</v>
      </c>
    </row>
    <row r="86" spans="1:96" x14ac:dyDescent="0.25">
      <c r="A86" s="6" t="s">
        <v>246</v>
      </c>
      <c r="B86" s="8" t="s">
        <v>247</v>
      </c>
      <c r="C86" s="21">
        <v>330043</v>
      </c>
      <c r="D86" s="22" t="s">
        <v>126</v>
      </c>
      <c r="E86" s="22" t="s">
        <v>123</v>
      </c>
      <c r="F86" s="23" t="s">
        <v>127</v>
      </c>
      <c r="G86" s="24">
        <f>H86+P86+R86+X86</f>
        <v>114355877.5</v>
      </c>
      <c r="H86" s="24">
        <f>J86+L86+N86</f>
        <v>97511479.939999998</v>
      </c>
      <c r="I86" s="25">
        <f t="shared" si="36"/>
        <v>105351</v>
      </c>
      <c r="J86" s="24">
        <f t="shared" si="36"/>
        <v>42010672.619999997</v>
      </c>
      <c r="K86" s="25">
        <f t="shared" si="36"/>
        <v>20889</v>
      </c>
      <c r="L86" s="24">
        <f t="shared" si="36"/>
        <v>12424836.24</v>
      </c>
      <c r="M86" s="25">
        <f t="shared" si="36"/>
        <v>49477</v>
      </c>
      <c r="N86" s="24">
        <f t="shared" si="36"/>
        <v>43075971.079999998</v>
      </c>
      <c r="O86" s="25">
        <f t="shared" si="36"/>
        <v>1065</v>
      </c>
      <c r="P86" s="24">
        <f t="shared" si="36"/>
        <v>9503412.9100000001</v>
      </c>
      <c r="Q86" s="25">
        <f t="shared" si="36"/>
        <v>397</v>
      </c>
      <c r="R86" s="24">
        <f t="shared" si="36"/>
        <v>7340984.6500000004</v>
      </c>
      <c r="S86" s="25">
        <f t="shared" si="36"/>
        <v>0</v>
      </c>
      <c r="T86" s="24">
        <f t="shared" si="36"/>
        <v>0</v>
      </c>
      <c r="U86" s="25">
        <f t="shared" si="36"/>
        <v>0</v>
      </c>
      <c r="V86" s="24">
        <f t="shared" si="36"/>
        <v>0</v>
      </c>
      <c r="W86" s="25">
        <f t="shared" si="36"/>
        <v>0</v>
      </c>
      <c r="X86" s="24">
        <f>AP86+BH86+BZ86+CR86</f>
        <v>0</v>
      </c>
      <c r="Y86" s="24">
        <f>Z86+AH86+AJ86+AP86</f>
        <v>30843419.440000001</v>
      </c>
      <c r="Z86" s="24">
        <f>AB86+AD86+AF86</f>
        <v>25390100.170000002</v>
      </c>
      <c r="AA86" s="25">
        <v>26338</v>
      </c>
      <c r="AB86" s="24">
        <v>10632896.439999999</v>
      </c>
      <c r="AC86" s="25">
        <v>5222</v>
      </c>
      <c r="AD86" s="24">
        <v>3727450.87</v>
      </c>
      <c r="AE86" s="25">
        <v>14843</v>
      </c>
      <c r="AF86" s="24">
        <v>11029752.859999999</v>
      </c>
      <c r="AG86" s="25">
        <v>320</v>
      </c>
      <c r="AH86" s="24">
        <v>2851023.87</v>
      </c>
      <c r="AI86" s="25">
        <v>119</v>
      </c>
      <c r="AJ86" s="26">
        <v>2602295.4</v>
      </c>
      <c r="AK86" s="25">
        <v>0</v>
      </c>
      <c r="AL86" s="24">
        <v>0</v>
      </c>
      <c r="AM86" s="25">
        <v>0</v>
      </c>
      <c r="AN86" s="26">
        <v>0</v>
      </c>
      <c r="AO86" s="25">
        <v>0</v>
      </c>
      <c r="AP86" s="24">
        <v>0</v>
      </c>
      <c r="AQ86" s="24">
        <f>AR86+AZ86+BB86+BH86</f>
        <v>26734519.309999999</v>
      </c>
      <c r="AR86" s="24">
        <f>AT86+AV86+AX86</f>
        <v>23365639.800000001</v>
      </c>
      <c r="AS86" s="25">
        <v>21070</v>
      </c>
      <c r="AT86" s="24">
        <v>10372439.869999999</v>
      </c>
      <c r="AU86" s="25">
        <v>5222</v>
      </c>
      <c r="AV86" s="24">
        <v>2484967.25</v>
      </c>
      <c r="AW86" s="25">
        <v>9895</v>
      </c>
      <c r="AX86" s="24">
        <v>10508232.68</v>
      </c>
      <c r="AY86" s="25">
        <v>213</v>
      </c>
      <c r="AZ86" s="24">
        <v>1900682.58</v>
      </c>
      <c r="BA86" s="25">
        <v>79</v>
      </c>
      <c r="BB86" s="26">
        <v>1468196.93</v>
      </c>
      <c r="BC86" s="25">
        <v>0</v>
      </c>
      <c r="BD86" s="24">
        <v>0</v>
      </c>
      <c r="BE86" s="25">
        <v>0</v>
      </c>
      <c r="BF86" s="26">
        <v>0</v>
      </c>
      <c r="BG86" s="25">
        <v>0</v>
      </c>
      <c r="BH86" s="24">
        <v>0</v>
      </c>
      <c r="BI86" s="24">
        <f>BJ86+BR86+BT86+BZ86</f>
        <v>26734519.309999999</v>
      </c>
      <c r="BJ86" s="24">
        <f>BL86+BN86+BP86</f>
        <v>23365639.800000001</v>
      </c>
      <c r="BK86" s="25">
        <v>21070</v>
      </c>
      <c r="BL86" s="24">
        <v>10372439.869999999</v>
      </c>
      <c r="BM86" s="25">
        <v>5222</v>
      </c>
      <c r="BN86" s="24">
        <v>2484967.25</v>
      </c>
      <c r="BO86" s="25">
        <v>9895</v>
      </c>
      <c r="BP86" s="24">
        <v>10508232.68</v>
      </c>
      <c r="BQ86" s="25">
        <v>213</v>
      </c>
      <c r="BR86" s="24">
        <v>1900682.58</v>
      </c>
      <c r="BS86" s="25">
        <v>79</v>
      </c>
      <c r="BT86" s="26">
        <v>1468196.93</v>
      </c>
      <c r="BU86" s="25">
        <v>0</v>
      </c>
      <c r="BV86" s="24">
        <v>0</v>
      </c>
      <c r="BW86" s="25">
        <v>0</v>
      </c>
      <c r="BX86" s="26">
        <v>0</v>
      </c>
      <c r="BY86" s="25">
        <v>0</v>
      </c>
      <c r="BZ86" s="24">
        <v>0</v>
      </c>
      <c r="CA86" s="24">
        <f>CB86+CJ86+CL86+CR86</f>
        <v>30043419.440000001</v>
      </c>
      <c r="CB86" s="24">
        <f>CD86+CF86+CH86</f>
        <v>25390100.170000002</v>
      </c>
      <c r="CC86" s="25">
        <v>36873</v>
      </c>
      <c r="CD86" s="24">
        <v>10632896.439999999</v>
      </c>
      <c r="CE86" s="25">
        <v>5223</v>
      </c>
      <c r="CF86" s="24">
        <v>3727450.87</v>
      </c>
      <c r="CG86" s="25">
        <v>14844</v>
      </c>
      <c r="CH86" s="24">
        <v>11029752.859999999</v>
      </c>
      <c r="CI86" s="25">
        <v>319</v>
      </c>
      <c r="CJ86" s="24">
        <v>2851023.88</v>
      </c>
      <c r="CK86" s="25">
        <v>120</v>
      </c>
      <c r="CL86" s="26">
        <v>1802295.39</v>
      </c>
      <c r="CM86" s="25">
        <v>0</v>
      </c>
      <c r="CN86" s="24">
        <v>0</v>
      </c>
      <c r="CO86" s="25">
        <v>0</v>
      </c>
      <c r="CP86" s="26">
        <v>0</v>
      </c>
      <c r="CQ86" s="25">
        <v>0</v>
      </c>
      <c r="CR86" s="24">
        <v>0</v>
      </c>
    </row>
    <row r="87" spans="1:96" x14ac:dyDescent="0.25">
      <c r="A87" s="10" t="s">
        <v>248</v>
      </c>
      <c r="B87" s="8" t="s">
        <v>45</v>
      </c>
      <c r="C87" s="21">
        <v>330233</v>
      </c>
      <c r="D87" s="22" t="s">
        <v>126</v>
      </c>
      <c r="E87" s="22" t="s">
        <v>123</v>
      </c>
      <c r="F87" s="23" t="s">
        <v>127</v>
      </c>
      <c r="G87" s="24">
        <f t="shared" si="37"/>
        <v>13136403.33</v>
      </c>
      <c r="H87" s="24">
        <f t="shared" si="38"/>
        <v>13136403.33</v>
      </c>
      <c r="I87" s="25">
        <f t="shared" si="36"/>
        <v>9418</v>
      </c>
      <c r="J87" s="24">
        <f t="shared" si="36"/>
        <v>4413885.84</v>
      </c>
      <c r="K87" s="25">
        <f t="shared" si="36"/>
        <v>2222</v>
      </c>
      <c r="L87" s="24">
        <f t="shared" si="36"/>
        <v>1275499.8400000001</v>
      </c>
      <c r="M87" s="25">
        <f t="shared" si="36"/>
        <v>6762</v>
      </c>
      <c r="N87" s="24">
        <f t="shared" si="36"/>
        <v>7447017.6500000004</v>
      </c>
      <c r="O87" s="25">
        <f t="shared" si="36"/>
        <v>0</v>
      </c>
      <c r="P87" s="24">
        <f t="shared" si="36"/>
        <v>0</v>
      </c>
      <c r="Q87" s="25">
        <f t="shared" si="36"/>
        <v>0</v>
      </c>
      <c r="R87" s="24">
        <f t="shared" si="36"/>
        <v>0</v>
      </c>
      <c r="S87" s="25">
        <f t="shared" si="36"/>
        <v>0</v>
      </c>
      <c r="T87" s="24">
        <f t="shared" si="36"/>
        <v>0</v>
      </c>
      <c r="U87" s="25">
        <f t="shared" si="36"/>
        <v>0</v>
      </c>
      <c r="V87" s="24">
        <f t="shared" si="36"/>
        <v>0</v>
      </c>
      <c r="W87" s="25">
        <f t="shared" si="36"/>
        <v>0</v>
      </c>
      <c r="X87" s="24">
        <f t="shared" si="33"/>
        <v>0</v>
      </c>
      <c r="Y87" s="24">
        <f t="shared" si="39"/>
        <v>3940921</v>
      </c>
      <c r="Z87" s="24">
        <f t="shared" si="40"/>
        <v>3940921</v>
      </c>
      <c r="AA87" s="25">
        <v>2355</v>
      </c>
      <c r="AB87" s="24">
        <v>1324165.75</v>
      </c>
      <c r="AC87" s="25">
        <v>556</v>
      </c>
      <c r="AD87" s="24">
        <v>382649.95</v>
      </c>
      <c r="AE87" s="25">
        <v>2029</v>
      </c>
      <c r="AF87" s="24">
        <v>2234105.2999999998</v>
      </c>
      <c r="AG87" s="25">
        <v>0</v>
      </c>
      <c r="AH87" s="24">
        <v>0</v>
      </c>
      <c r="AI87" s="25">
        <v>0</v>
      </c>
      <c r="AJ87" s="26">
        <v>0</v>
      </c>
      <c r="AK87" s="25">
        <v>0</v>
      </c>
      <c r="AL87" s="24">
        <v>0</v>
      </c>
      <c r="AM87" s="25">
        <v>0</v>
      </c>
      <c r="AN87" s="26">
        <v>0</v>
      </c>
      <c r="AO87" s="25">
        <v>0</v>
      </c>
      <c r="AP87" s="24">
        <v>0</v>
      </c>
      <c r="AQ87" s="24">
        <f t="shared" si="41"/>
        <v>2627280.67</v>
      </c>
      <c r="AR87" s="24">
        <f t="shared" si="42"/>
        <v>2627280.67</v>
      </c>
      <c r="AS87" s="25">
        <v>1884</v>
      </c>
      <c r="AT87" s="24">
        <v>882777.17</v>
      </c>
      <c r="AU87" s="25">
        <v>556</v>
      </c>
      <c r="AV87" s="24">
        <v>255099.97</v>
      </c>
      <c r="AW87" s="25">
        <v>1352</v>
      </c>
      <c r="AX87" s="24">
        <v>1489403.53</v>
      </c>
      <c r="AY87" s="25">
        <v>0</v>
      </c>
      <c r="AZ87" s="24">
        <v>0</v>
      </c>
      <c r="BA87" s="25">
        <v>0</v>
      </c>
      <c r="BB87" s="26">
        <v>0</v>
      </c>
      <c r="BC87" s="25">
        <v>0</v>
      </c>
      <c r="BD87" s="24">
        <v>0</v>
      </c>
      <c r="BE87" s="25">
        <v>0</v>
      </c>
      <c r="BF87" s="26">
        <v>0</v>
      </c>
      <c r="BG87" s="25">
        <v>0</v>
      </c>
      <c r="BH87" s="24">
        <v>0</v>
      </c>
      <c r="BI87" s="24">
        <f t="shared" si="43"/>
        <v>2627280.67</v>
      </c>
      <c r="BJ87" s="24">
        <f t="shared" si="44"/>
        <v>2627280.67</v>
      </c>
      <c r="BK87" s="25">
        <v>1884</v>
      </c>
      <c r="BL87" s="24">
        <v>882777.17</v>
      </c>
      <c r="BM87" s="25">
        <v>556</v>
      </c>
      <c r="BN87" s="24">
        <v>255099.97</v>
      </c>
      <c r="BO87" s="25">
        <v>1352</v>
      </c>
      <c r="BP87" s="24">
        <v>1489403.53</v>
      </c>
      <c r="BQ87" s="25">
        <v>0</v>
      </c>
      <c r="BR87" s="24">
        <v>0</v>
      </c>
      <c r="BS87" s="25">
        <v>0</v>
      </c>
      <c r="BT87" s="26">
        <v>0</v>
      </c>
      <c r="BU87" s="25">
        <v>0</v>
      </c>
      <c r="BV87" s="24">
        <v>0</v>
      </c>
      <c r="BW87" s="25">
        <v>0</v>
      </c>
      <c r="BX87" s="26">
        <v>0</v>
      </c>
      <c r="BY87" s="25">
        <v>0</v>
      </c>
      <c r="BZ87" s="24">
        <v>0</v>
      </c>
      <c r="CA87" s="24">
        <f t="shared" si="45"/>
        <v>3940920.99</v>
      </c>
      <c r="CB87" s="24">
        <f t="shared" si="46"/>
        <v>3940920.99</v>
      </c>
      <c r="CC87" s="25">
        <v>3295</v>
      </c>
      <c r="CD87" s="24">
        <v>1324165.75</v>
      </c>
      <c r="CE87" s="25">
        <v>554</v>
      </c>
      <c r="CF87" s="24">
        <v>382649.95</v>
      </c>
      <c r="CG87" s="25">
        <v>2029</v>
      </c>
      <c r="CH87" s="24">
        <v>2234105.29</v>
      </c>
      <c r="CI87" s="25">
        <v>0</v>
      </c>
      <c r="CJ87" s="24">
        <v>0</v>
      </c>
      <c r="CK87" s="25">
        <v>0</v>
      </c>
      <c r="CL87" s="26">
        <v>0</v>
      </c>
      <c r="CM87" s="25">
        <v>0</v>
      </c>
      <c r="CN87" s="24">
        <v>0</v>
      </c>
      <c r="CO87" s="25">
        <v>0</v>
      </c>
      <c r="CP87" s="26">
        <v>0</v>
      </c>
      <c r="CQ87" s="25">
        <v>0</v>
      </c>
      <c r="CR87" s="24">
        <v>0</v>
      </c>
    </row>
    <row r="88" spans="1:96" x14ac:dyDescent="0.25">
      <c r="A88" s="10" t="s">
        <v>249</v>
      </c>
      <c r="B88" s="8" t="s">
        <v>46</v>
      </c>
      <c r="C88" s="21">
        <v>330335</v>
      </c>
      <c r="D88" s="22" t="s">
        <v>126</v>
      </c>
      <c r="E88" s="22" t="s">
        <v>123</v>
      </c>
      <c r="F88" s="23" t="s">
        <v>127</v>
      </c>
      <c r="G88" s="24">
        <f t="shared" si="37"/>
        <v>57873204.240000002</v>
      </c>
      <c r="H88" s="24">
        <f t="shared" si="38"/>
        <v>0</v>
      </c>
      <c r="I88" s="25">
        <f t="shared" si="36"/>
        <v>0</v>
      </c>
      <c r="J88" s="24">
        <f t="shared" si="36"/>
        <v>0</v>
      </c>
      <c r="K88" s="25">
        <f t="shared" si="36"/>
        <v>0</v>
      </c>
      <c r="L88" s="24">
        <f t="shared" si="36"/>
        <v>0</v>
      </c>
      <c r="M88" s="25">
        <f t="shared" si="36"/>
        <v>0</v>
      </c>
      <c r="N88" s="24">
        <f t="shared" si="36"/>
        <v>0</v>
      </c>
      <c r="O88" s="25">
        <f t="shared" si="36"/>
        <v>0</v>
      </c>
      <c r="P88" s="24">
        <f t="shared" si="36"/>
        <v>0</v>
      </c>
      <c r="Q88" s="25">
        <f t="shared" si="36"/>
        <v>0</v>
      </c>
      <c r="R88" s="24">
        <f t="shared" si="36"/>
        <v>0</v>
      </c>
      <c r="S88" s="25">
        <f t="shared" si="36"/>
        <v>0</v>
      </c>
      <c r="T88" s="24">
        <f t="shared" si="36"/>
        <v>0</v>
      </c>
      <c r="U88" s="25">
        <f t="shared" si="36"/>
        <v>0</v>
      </c>
      <c r="V88" s="24">
        <f t="shared" si="36"/>
        <v>0</v>
      </c>
      <c r="W88" s="25">
        <f t="shared" si="36"/>
        <v>21477</v>
      </c>
      <c r="X88" s="24">
        <f t="shared" si="33"/>
        <v>57873204.240000002</v>
      </c>
      <c r="Y88" s="24">
        <f t="shared" si="39"/>
        <v>14504695.890000001</v>
      </c>
      <c r="Z88" s="24">
        <f t="shared" si="40"/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6">
        <v>0</v>
      </c>
      <c r="AK88" s="25">
        <v>0</v>
      </c>
      <c r="AL88" s="24">
        <v>0</v>
      </c>
      <c r="AM88" s="25">
        <v>0</v>
      </c>
      <c r="AN88" s="26">
        <v>0</v>
      </c>
      <c r="AO88" s="25">
        <v>5369</v>
      </c>
      <c r="AP88" s="24">
        <v>14504695.890000001</v>
      </c>
      <c r="AQ88" s="24">
        <f t="shared" si="41"/>
        <v>14456169.449999999</v>
      </c>
      <c r="AR88" s="24">
        <f t="shared" si="42"/>
        <v>0</v>
      </c>
      <c r="AS88" s="25">
        <v>0</v>
      </c>
      <c r="AT88" s="24">
        <v>0</v>
      </c>
      <c r="AU88" s="25">
        <v>0</v>
      </c>
      <c r="AV88" s="24">
        <v>0</v>
      </c>
      <c r="AW88" s="25">
        <v>0</v>
      </c>
      <c r="AX88" s="24">
        <v>0</v>
      </c>
      <c r="AY88" s="25">
        <v>0</v>
      </c>
      <c r="AZ88" s="24">
        <v>0</v>
      </c>
      <c r="BA88" s="25">
        <v>0</v>
      </c>
      <c r="BB88" s="26">
        <v>0</v>
      </c>
      <c r="BC88" s="25">
        <v>0</v>
      </c>
      <c r="BD88" s="24">
        <v>0</v>
      </c>
      <c r="BE88" s="25">
        <v>0</v>
      </c>
      <c r="BF88" s="26">
        <v>0</v>
      </c>
      <c r="BG88" s="25">
        <v>5369</v>
      </c>
      <c r="BH88" s="24">
        <v>14456169.449999999</v>
      </c>
      <c r="BI88" s="24">
        <f t="shared" si="43"/>
        <v>14456169.449999999</v>
      </c>
      <c r="BJ88" s="24">
        <f t="shared" si="44"/>
        <v>0</v>
      </c>
      <c r="BK88" s="25">
        <v>0</v>
      </c>
      <c r="BL88" s="24">
        <v>0</v>
      </c>
      <c r="BM88" s="25">
        <v>0</v>
      </c>
      <c r="BN88" s="24">
        <v>0</v>
      </c>
      <c r="BO88" s="25">
        <v>0</v>
      </c>
      <c r="BP88" s="24">
        <v>0</v>
      </c>
      <c r="BQ88" s="25">
        <v>0</v>
      </c>
      <c r="BR88" s="24">
        <v>0</v>
      </c>
      <c r="BS88" s="25">
        <v>0</v>
      </c>
      <c r="BT88" s="26">
        <v>0</v>
      </c>
      <c r="BU88" s="25">
        <v>0</v>
      </c>
      <c r="BV88" s="24">
        <v>0</v>
      </c>
      <c r="BW88" s="25">
        <v>0</v>
      </c>
      <c r="BX88" s="26">
        <v>0</v>
      </c>
      <c r="BY88" s="25">
        <v>5369</v>
      </c>
      <c r="BZ88" s="24">
        <v>14456169.449999999</v>
      </c>
      <c r="CA88" s="24">
        <f t="shared" si="45"/>
        <v>14456169.449999999</v>
      </c>
      <c r="CB88" s="24">
        <f t="shared" si="46"/>
        <v>0</v>
      </c>
      <c r="CC88" s="25">
        <v>0</v>
      </c>
      <c r="CD88" s="24">
        <v>0</v>
      </c>
      <c r="CE88" s="25">
        <v>0</v>
      </c>
      <c r="CF88" s="24">
        <v>0</v>
      </c>
      <c r="CG88" s="25">
        <v>0</v>
      </c>
      <c r="CH88" s="24">
        <v>0</v>
      </c>
      <c r="CI88" s="25">
        <v>0</v>
      </c>
      <c r="CJ88" s="24">
        <v>0</v>
      </c>
      <c r="CK88" s="25">
        <v>0</v>
      </c>
      <c r="CL88" s="26">
        <v>0</v>
      </c>
      <c r="CM88" s="25">
        <v>0</v>
      </c>
      <c r="CN88" s="24">
        <v>0</v>
      </c>
      <c r="CO88" s="25">
        <v>0</v>
      </c>
      <c r="CP88" s="26">
        <v>0</v>
      </c>
      <c r="CQ88" s="25">
        <v>5370</v>
      </c>
      <c r="CR88" s="24">
        <v>14456169.449999999</v>
      </c>
    </row>
    <row r="89" spans="1:96" x14ac:dyDescent="0.25">
      <c r="A89" s="6" t="s">
        <v>250</v>
      </c>
      <c r="B89" s="8" t="s">
        <v>47</v>
      </c>
      <c r="C89" s="21">
        <v>330227</v>
      </c>
      <c r="D89" s="22" t="s">
        <v>126</v>
      </c>
      <c r="E89" s="22" t="s">
        <v>123</v>
      </c>
      <c r="F89" s="23" t="s">
        <v>127</v>
      </c>
      <c r="G89" s="24">
        <f t="shared" si="37"/>
        <v>7732971.7000000002</v>
      </c>
      <c r="H89" s="24">
        <f t="shared" si="38"/>
        <v>3493259.29</v>
      </c>
      <c r="I89" s="25">
        <f t="shared" si="36"/>
        <v>5365</v>
      </c>
      <c r="J89" s="24">
        <f t="shared" si="36"/>
        <v>815940.34</v>
      </c>
      <c r="K89" s="25">
        <f t="shared" si="36"/>
        <v>0</v>
      </c>
      <c r="L89" s="24">
        <f t="shared" si="36"/>
        <v>0</v>
      </c>
      <c r="M89" s="25">
        <f t="shared" si="36"/>
        <v>2871</v>
      </c>
      <c r="N89" s="24">
        <f t="shared" si="36"/>
        <v>2677318.9500000002</v>
      </c>
      <c r="O89" s="25">
        <f t="shared" si="36"/>
        <v>230</v>
      </c>
      <c r="P89" s="24">
        <f t="shared" si="36"/>
        <v>4239712.41</v>
      </c>
      <c r="Q89" s="25">
        <f t="shared" si="36"/>
        <v>0</v>
      </c>
      <c r="R89" s="24">
        <f t="shared" si="36"/>
        <v>0</v>
      </c>
      <c r="S89" s="25">
        <f t="shared" si="36"/>
        <v>0</v>
      </c>
      <c r="T89" s="24">
        <f t="shared" si="36"/>
        <v>0</v>
      </c>
      <c r="U89" s="25">
        <f t="shared" si="36"/>
        <v>0</v>
      </c>
      <c r="V89" s="24">
        <f t="shared" si="36"/>
        <v>0</v>
      </c>
      <c r="W89" s="25">
        <f t="shared" si="36"/>
        <v>0</v>
      </c>
      <c r="X89" s="24">
        <f t="shared" si="33"/>
        <v>0</v>
      </c>
      <c r="Y89" s="24">
        <f t="shared" si="39"/>
        <v>2577960.96</v>
      </c>
      <c r="Z89" s="24">
        <f t="shared" si="40"/>
        <v>1047977.79</v>
      </c>
      <c r="AA89" s="25">
        <v>1341</v>
      </c>
      <c r="AB89" s="24">
        <v>244782.1</v>
      </c>
      <c r="AC89" s="25">
        <v>0</v>
      </c>
      <c r="AD89" s="24">
        <v>0</v>
      </c>
      <c r="AE89" s="25">
        <v>861</v>
      </c>
      <c r="AF89" s="24">
        <v>803195.69</v>
      </c>
      <c r="AG89" s="25">
        <v>83</v>
      </c>
      <c r="AH89" s="24">
        <v>1529983.17</v>
      </c>
      <c r="AI89" s="25">
        <v>0</v>
      </c>
      <c r="AJ89" s="26">
        <v>0</v>
      </c>
      <c r="AK89" s="25">
        <v>0</v>
      </c>
      <c r="AL89" s="24">
        <v>0</v>
      </c>
      <c r="AM89" s="25">
        <v>0</v>
      </c>
      <c r="AN89" s="26">
        <v>0</v>
      </c>
      <c r="AO89" s="25">
        <v>0</v>
      </c>
      <c r="AP89" s="24">
        <v>0</v>
      </c>
      <c r="AQ89" s="24">
        <f t="shared" si="41"/>
        <v>1546594.34</v>
      </c>
      <c r="AR89" s="24">
        <f t="shared" si="42"/>
        <v>698651.86</v>
      </c>
      <c r="AS89" s="25">
        <v>1073</v>
      </c>
      <c r="AT89" s="24">
        <v>163188.07</v>
      </c>
      <c r="AU89" s="25">
        <v>0</v>
      </c>
      <c r="AV89" s="24">
        <v>0</v>
      </c>
      <c r="AW89" s="25">
        <v>574</v>
      </c>
      <c r="AX89" s="24">
        <v>535463.79</v>
      </c>
      <c r="AY89" s="25">
        <v>46</v>
      </c>
      <c r="AZ89" s="24">
        <v>847942.48</v>
      </c>
      <c r="BA89" s="25">
        <v>0</v>
      </c>
      <c r="BB89" s="26">
        <v>0</v>
      </c>
      <c r="BC89" s="25">
        <v>0</v>
      </c>
      <c r="BD89" s="24">
        <v>0</v>
      </c>
      <c r="BE89" s="25">
        <v>0</v>
      </c>
      <c r="BF89" s="26">
        <v>0</v>
      </c>
      <c r="BG89" s="25">
        <v>0</v>
      </c>
      <c r="BH89" s="24">
        <v>0</v>
      </c>
      <c r="BI89" s="24">
        <f t="shared" si="43"/>
        <v>1546594.34</v>
      </c>
      <c r="BJ89" s="24">
        <f t="shared" si="44"/>
        <v>698651.86</v>
      </c>
      <c r="BK89" s="25">
        <v>1073</v>
      </c>
      <c r="BL89" s="24">
        <v>163188.07</v>
      </c>
      <c r="BM89" s="25">
        <v>0</v>
      </c>
      <c r="BN89" s="24">
        <v>0</v>
      </c>
      <c r="BO89" s="25">
        <v>574</v>
      </c>
      <c r="BP89" s="24">
        <v>535463.79</v>
      </c>
      <c r="BQ89" s="25">
        <v>46</v>
      </c>
      <c r="BR89" s="24">
        <v>847942.48</v>
      </c>
      <c r="BS89" s="25">
        <v>0</v>
      </c>
      <c r="BT89" s="26">
        <v>0</v>
      </c>
      <c r="BU89" s="25">
        <v>0</v>
      </c>
      <c r="BV89" s="24">
        <v>0</v>
      </c>
      <c r="BW89" s="25">
        <v>0</v>
      </c>
      <c r="BX89" s="26">
        <v>0</v>
      </c>
      <c r="BY89" s="25">
        <v>0</v>
      </c>
      <c r="BZ89" s="24">
        <v>0</v>
      </c>
      <c r="CA89" s="24">
        <f t="shared" si="45"/>
        <v>2061822.06</v>
      </c>
      <c r="CB89" s="24">
        <f t="shared" si="46"/>
        <v>1047977.78</v>
      </c>
      <c r="CC89" s="25">
        <v>1878</v>
      </c>
      <c r="CD89" s="24">
        <v>244782.1</v>
      </c>
      <c r="CE89" s="25">
        <v>0</v>
      </c>
      <c r="CF89" s="24">
        <v>0</v>
      </c>
      <c r="CG89" s="25">
        <v>862</v>
      </c>
      <c r="CH89" s="24">
        <v>803195.68</v>
      </c>
      <c r="CI89" s="25">
        <v>55</v>
      </c>
      <c r="CJ89" s="24">
        <v>1013844.28</v>
      </c>
      <c r="CK89" s="25">
        <v>0</v>
      </c>
      <c r="CL89" s="26">
        <v>0</v>
      </c>
      <c r="CM89" s="25">
        <v>0</v>
      </c>
      <c r="CN89" s="24">
        <v>0</v>
      </c>
      <c r="CO89" s="25">
        <v>0</v>
      </c>
      <c r="CP89" s="26">
        <v>0</v>
      </c>
      <c r="CQ89" s="25">
        <v>0</v>
      </c>
      <c r="CR89" s="24">
        <v>0</v>
      </c>
    </row>
    <row r="90" spans="1:96" x14ac:dyDescent="0.25">
      <c r="A90" s="6" t="s">
        <v>251</v>
      </c>
      <c r="B90" s="8" t="s">
        <v>48</v>
      </c>
      <c r="C90" s="21">
        <v>330045</v>
      </c>
      <c r="D90" s="22" t="s">
        <v>126</v>
      </c>
      <c r="E90" s="22" t="s">
        <v>123</v>
      </c>
      <c r="F90" s="23" t="s">
        <v>127</v>
      </c>
      <c r="G90" s="24">
        <f t="shared" si="37"/>
        <v>40771646.920000002</v>
      </c>
      <c r="H90" s="24">
        <f t="shared" si="38"/>
        <v>30381447.27</v>
      </c>
      <c r="I90" s="25">
        <f t="shared" si="36"/>
        <v>20443</v>
      </c>
      <c r="J90" s="24">
        <f t="shared" si="36"/>
        <v>16317996.550000001</v>
      </c>
      <c r="K90" s="25">
        <f t="shared" si="36"/>
        <v>7649</v>
      </c>
      <c r="L90" s="24">
        <f t="shared" si="36"/>
        <v>3726890.71</v>
      </c>
      <c r="M90" s="25">
        <f t="shared" si="36"/>
        <v>12055</v>
      </c>
      <c r="N90" s="24">
        <f t="shared" si="36"/>
        <v>10336560.01</v>
      </c>
      <c r="O90" s="25">
        <f t="shared" si="36"/>
        <v>822</v>
      </c>
      <c r="P90" s="24">
        <f t="shared" si="36"/>
        <v>7604772.6900000004</v>
      </c>
      <c r="Q90" s="25">
        <f t="shared" si="36"/>
        <v>160</v>
      </c>
      <c r="R90" s="24">
        <f t="shared" si="36"/>
        <v>2785426.96</v>
      </c>
      <c r="S90" s="25">
        <f t="shared" si="36"/>
        <v>0</v>
      </c>
      <c r="T90" s="24">
        <f t="shared" si="36"/>
        <v>0</v>
      </c>
      <c r="U90" s="25">
        <f t="shared" si="36"/>
        <v>0</v>
      </c>
      <c r="V90" s="24">
        <f t="shared" si="36"/>
        <v>0</v>
      </c>
      <c r="W90" s="25">
        <f t="shared" si="36"/>
        <v>0</v>
      </c>
      <c r="X90" s="24">
        <f t="shared" si="33"/>
        <v>0</v>
      </c>
      <c r="Y90" s="24">
        <f t="shared" si="39"/>
        <v>11165186.800000001</v>
      </c>
      <c r="Z90" s="24">
        <f t="shared" si="40"/>
        <v>8048126.9000000004</v>
      </c>
      <c r="AA90" s="25">
        <v>5111</v>
      </c>
      <c r="AB90" s="24">
        <v>4151410.5</v>
      </c>
      <c r="AC90" s="25">
        <v>1912</v>
      </c>
      <c r="AD90" s="24">
        <v>1118067.21</v>
      </c>
      <c r="AE90" s="25">
        <v>3617</v>
      </c>
      <c r="AF90" s="24">
        <v>2778649.19</v>
      </c>
      <c r="AG90" s="25">
        <v>247</v>
      </c>
      <c r="AH90" s="24">
        <v>2281431.81</v>
      </c>
      <c r="AI90" s="25">
        <v>48</v>
      </c>
      <c r="AJ90" s="26">
        <v>835628.09</v>
      </c>
      <c r="AK90" s="25">
        <v>0</v>
      </c>
      <c r="AL90" s="24">
        <v>0</v>
      </c>
      <c r="AM90" s="25">
        <v>0</v>
      </c>
      <c r="AN90" s="26">
        <v>0</v>
      </c>
      <c r="AO90" s="25">
        <v>0</v>
      </c>
      <c r="AP90" s="24">
        <v>0</v>
      </c>
      <c r="AQ90" s="24">
        <f t="shared" si="41"/>
        <v>9220636.6600000001</v>
      </c>
      <c r="AR90" s="24">
        <f t="shared" si="42"/>
        <v>7142596.7300000004</v>
      </c>
      <c r="AS90" s="25">
        <v>4089</v>
      </c>
      <c r="AT90" s="24">
        <v>4007587.78</v>
      </c>
      <c r="AU90" s="25">
        <v>1912</v>
      </c>
      <c r="AV90" s="24">
        <v>745378.14</v>
      </c>
      <c r="AW90" s="25">
        <v>2411</v>
      </c>
      <c r="AX90" s="24">
        <v>2389630.81</v>
      </c>
      <c r="AY90" s="25">
        <v>164</v>
      </c>
      <c r="AZ90" s="24">
        <v>1520954.54</v>
      </c>
      <c r="BA90" s="25">
        <v>32</v>
      </c>
      <c r="BB90" s="26">
        <v>557085.39</v>
      </c>
      <c r="BC90" s="25">
        <v>0</v>
      </c>
      <c r="BD90" s="24">
        <v>0</v>
      </c>
      <c r="BE90" s="25">
        <v>0</v>
      </c>
      <c r="BF90" s="26">
        <v>0</v>
      </c>
      <c r="BG90" s="25">
        <v>0</v>
      </c>
      <c r="BH90" s="24">
        <v>0</v>
      </c>
      <c r="BI90" s="24">
        <f t="shared" si="43"/>
        <v>9220636.6600000001</v>
      </c>
      <c r="BJ90" s="24">
        <f t="shared" si="44"/>
        <v>7142596.7300000004</v>
      </c>
      <c r="BK90" s="25">
        <v>4089</v>
      </c>
      <c r="BL90" s="24">
        <v>4007587.78</v>
      </c>
      <c r="BM90" s="25">
        <v>1912</v>
      </c>
      <c r="BN90" s="24">
        <v>745378.14</v>
      </c>
      <c r="BO90" s="25">
        <v>2411</v>
      </c>
      <c r="BP90" s="24">
        <v>2389630.81</v>
      </c>
      <c r="BQ90" s="25">
        <v>164</v>
      </c>
      <c r="BR90" s="24">
        <v>1520954.54</v>
      </c>
      <c r="BS90" s="25">
        <v>32</v>
      </c>
      <c r="BT90" s="26">
        <v>557085.39</v>
      </c>
      <c r="BU90" s="25">
        <v>0</v>
      </c>
      <c r="BV90" s="24">
        <v>0</v>
      </c>
      <c r="BW90" s="25">
        <v>0</v>
      </c>
      <c r="BX90" s="26">
        <v>0</v>
      </c>
      <c r="BY90" s="25">
        <v>0</v>
      </c>
      <c r="BZ90" s="24">
        <v>0</v>
      </c>
      <c r="CA90" s="24">
        <f t="shared" si="45"/>
        <v>11165186.800000001</v>
      </c>
      <c r="CB90" s="24">
        <f t="shared" si="46"/>
        <v>8048126.9100000001</v>
      </c>
      <c r="CC90" s="25">
        <v>7154</v>
      </c>
      <c r="CD90" s="24">
        <v>4151410.49</v>
      </c>
      <c r="CE90" s="25">
        <v>1913</v>
      </c>
      <c r="CF90" s="24">
        <v>1118067.22</v>
      </c>
      <c r="CG90" s="25">
        <v>3616</v>
      </c>
      <c r="CH90" s="24">
        <v>2778649.2</v>
      </c>
      <c r="CI90" s="25">
        <v>247</v>
      </c>
      <c r="CJ90" s="24">
        <v>2281431.7999999998</v>
      </c>
      <c r="CK90" s="25">
        <v>48</v>
      </c>
      <c r="CL90" s="26">
        <v>835628.09</v>
      </c>
      <c r="CM90" s="25">
        <v>0</v>
      </c>
      <c r="CN90" s="24">
        <v>0</v>
      </c>
      <c r="CO90" s="25">
        <v>0</v>
      </c>
      <c r="CP90" s="26">
        <v>0</v>
      </c>
      <c r="CQ90" s="25">
        <v>0</v>
      </c>
      <c r="CR90" s="24">
        <v>0</v>
      </c>
    </row>
    <row r="91" spans="1:96" x14ac:dyDescent="0.25">
      <c r="A91" s="6" t="s">
        <v>252</v>
      </c>
      <c r="B91" s="8" t="s">
        <v>49</v>
      </c>
      <c r="C91" s="21">
        <v>330368</v>
      </c>
      <c r="D91" s="22" t="s">
        <v>126</v>
      </c>
      <c r="E91" s="22" t="s">
        <v>135</v>
      </c>
      <c r="F91" s="23" t="s">
        <v>127</v>
      </c>
      <c r="G91" s="24">
        <f t="shared" si="37"/>
        <v>116555540.08</v>
      </c>
      <c r="H91" s="24">
        <f t="shared" si="38"/>
        <v>403274.38</v>
      </c>
      <c r="I91" s="25">
        <f t="shared" ref="I91:W107" si="48">AA91+AS91+BK91+CC91</f>
        <v>0</v>
      </c>
      <c r="J91" s="24">
        <f t="shared" si="48"/>
        <v>0</v>
      </c>
      <c r="K91" s="25">
        <f t="shared" si="48"/>
        <v>155</v>
      </c>
      <c r="L91" s="24">
        <f t="shared" si="48"/>
        <v>98735.52</v>
      </c>
      <c r="M91" s="25">
        <f t="shared" si="48"/>
        <v>0</v>
      </c>
      <c r="N91" s="24">
        <f t="shared" si="48"/>
        <v>304538.86</v>
      </c>
      <c r="O91" s="25">
        <f t="shared" si="48"/>
        <v>144</v>
      </c>
      <c r="P91" s="24">
        <f t="shared" si="48"/>
        <v>6456856.9000000004</v>
      </c>
      <c r="Q91" s="25">
        <f t="shared" si="48"/>
        <v>1109</v>
      </c>
      <c r="R91" s="24">
        <f t="shared" si="48"/>
        <v>109695408.8</v>
      </c>
      <c r="S91" s="25">
        <f t="shared" si="48"/>
        <v>0</v>
      </c>
      <c r="T91" s="24">
        <f t="shared" si="48"/>
        <v>0</v>
      </c>
      <c r="U91" s="25">
        <f t="shared" si="48"/>
        <v>345</v>
      </c>
      <c r="V91" s="24">
        <f t="shared" si="48"/>
        <v>52762517.170000002</v>
      </c>
      <c r="W91" s="25">
        <f t="shared" si="48"/>
        <v>0</v>
      </c>
      <c r="X91" s="24">
        <f t="shared" si="33"/>
        <v>0</v>
      </c>
      <c r="Y91" s="24">
        <f t="shared" si="39"/>
        <v>35491662.030000001</v>
      </c>
      <c r="Z91" s="24">
        <f t="shared" si="40"/>
        <v>145982.32</v>
      </c>
      <c r="AA91" s="25">
        <v>0</v>
      </c>
      <c r="AB91" s="24">
        <v>0</v>
      </c>
      <c r="AC91" s="25">
        <v>39</v>
      </c>
      <c r="AD91" s="24">
        <v>29620.66</v>
      </c>
      <c r="AE91" s="25">
        <v>0</v>
      </c>
      <c r="AF91" s="24">
        <f>91361.66+25000</f>
        <v>116361.66</v>
      </c>
      <c r="AG91" s="25">
        <v>43</v>
      </c>
      <c r="AH91" s="24">
        <f>1937057.07+500000</f>
        <v>2437057.0699999998</v>
      </c>
      <c r="AI91" s="25">
        <v>333</v>
      </c>
      <c r="AJ91" s="26">
        <v>32908622.640000001</v>
      </c>
      <c r="AK91" s="25">
        <v>0</v>
      </c>
      <c r="AL91" s="24">
        <v>0</v>
      </c>
      <c r="AM91" s="25">
        <v>104</v>
      </c>
      <c r="AN91" s="26">
        <v>15828755.15</v>
      </c>
      <c r="AO91" s="25">
        <v>0</v>
      </c>
      <c r="AP91" s="24">
        <v>0</v>
      </c>
      <c r="AQ91" s="24">
        <f t="shared" si="41"/>
        <v>23311108.010000002</v>
      </c>
      <c r="AR91" s="24">
        <f t="shared" si="42"/>
        <v>80654.87</v>
      </c>
      <c r="AS91" s="25">
        <v>0</v>
      </c>
      <c r="AT91" s="24">
        <v>0</v>
      </c>
      <c r="AU91" s="25">
        <v>39</v>
      </c>
      <c r="AV91" s="24">
        <v>19747.099999999999</v>
      </c>
      <c r="AW91" s="25">
        <v>0</v>
      </c>
      <c r="AX91" s="24">
        <v>60907.77</v>
      </c>
      <c r="AY91" s="25">
        <v>29</v>
      </c>
      <c r="AZ91" s="24">
        <v>1291371.3799999999</v>
      </c>
      <c r="BA91" s="25">
        <v>222</v>
      </c>
      <c r="BB91" s="26">
        <v>21939081.760000002</v>
      </c>
      <c r="BC91" s="25">
        <v>0</v>
      </c>
      <c r="BD91" s="24">
        <v>0</v>
      </c>
      <c r="BE91" s="25">
        <v>69</v>
      </c>
      <c r="BF91" s="26">
        <v>10552503.43</v>
      </c>
      <c r="BG91" s="25">
        <v>0</v>
      </c>
      <c r="BH91" s="24">
        <v>0</v>
      </c>
      <c r="BI91" s="24">
        <f t="shared" si="43"/>
        <v>23311108.010000002</v>
      </c>
      <c r="BJ91" s="24">
        <f t="shared" si="44"/>
        <v>80654.87</v>
      </c>
      <c r="BK91" s="25">
        <v>0</v>
      </c>
      <c r="BL91" s="24">
        <v>0</v>
      </c>
      <c r="BM91" s="25">
        <v>39</v>
      </c>
      <c r="BN91" s="24">
        <v>19747.099999999999</v>
      </c>
      <c r="BO91" s="25">
        <v>0</v>
      </c>
      <c r="BP91" s="24">
        <v>60907.77</v>
      </c>
      <c r="BQ91" s="25">
        <v>29</v>
      </c>
      <c r="BR91" s="24">
        <v>1291371.3799999999</v>
      </c>
      <c r="BS91" s="25">
        <v>222</v>
      </c>
      <c r="BT91" s="26">
        <v>21939081.760000002</v>
      </c>
      <c r="BU91" s="25">
        <v>0</v>
      </c>
      <c r="BV91" s="24">
        <v>0</v>
      </c>
      <c r="BW91" s="25">
        <v>69</v>
      </c>
      <c r="BX91" s="26">
        <v>10552503.43</v>
      </c>
      <c r="BY91" s="25">
        <v>0</v>
      </c>
      <c r="BZ91" s="24">
        <v>0</v>
      </c>
      <c r="CA91" s="24">
        <f t="shared" si="45"/>
        <v>34441662.030000001</v>
      </c>
      <c r="CB91" s="24">
        <f t="shared" si="46"/>
        <v>95982.32</v>
      </c>
      <c r="CC91" s="25">
        <v>0</v>
      </c>
      <c r="CD91" s="24">
        <v>0</v>
      </c>
      <c r="CE91" s="25">
        <v>38</v>
      </c>
      <c r="CF91" s="24">
        <v>29620.66</v>
      </c>
      <c r="CG91" s="25">
        <v>0</v>
      </c>
      <c r="CH91" s="24">
        <f>91361.66-25000</f>
        <v>66361.66</v>
      </c>
      <c r="CI91" s="25">
        <v>43</v>
      </c>
      <c r="CJ91" s="24">
        <f>1937057.07-500000</f>
        <v>1437057.07</v>
      </c>
      <c r="CK91" s="25">
        <v>332</v>
      </c>
      <c r="CL91" s="26">
        <v>32908622.640000001</v>
      </c>
      <c r="CM91" s="25">
        <v>0</v>
      </c>
      <c r="CN91" s="24">
        <v>0</v>
      </c>
      <c r="CO91" s="25">
        <v>103</v>
      </c>
      <c r="CP91" s="26">
        <v>15828755.16</v>
      </c>
      <c r="CQ91" s="25">
        <v>0</v>
      </c>
      <c r="CR91" s="24">
        <v>0</v>
      </c>
    </row>
    <row r="92" spans="1:96" x14ac:dyDescent="0.25">
      <c r="A92" s="6" t="s">
        <v>253</v>
      </c>
      <c r="B92" s="11" t="s">
        <v>50</v>
      </c>
      <c r="C92" s="21">
        <v>330373</v>
      </c>
      <c r="D92" s="22" t="s">
        <v>126</v>
      </c>
      <c r="E92" s="22" t="s">
        <v>129</v>
      </c>
      <c r="F92" s="23" t="s">
        <v>127</v>
      </c>
      <c r="G92" s="24">
        <f t="shared" si="37"/>
        <v>12511227.609999999</v>
      </c>
      <c r="H92" s="24">
        <f t="shared" si="38"/>
        <v>0</v>
      </c>
      <c r="I92" s="25">
        <f t="shared" si="48"/>
        <v>0</v>
      </c>
      <c r="J92" s="24">
        <f t="shared" si="48"/>
        <v>0</v>
      </c>
      <c r="K92" s="25">
        <f t="shared" si="48"/>
        <v>0</v>
      </c>
      <c r="L92" s="24">
        <f t="shared" si="48"/>
        <v>0</v>
      </c>
      <c r="M92" s="25">
        <f t="shared" si="48"/>
        <v>0</v>
      </c>
      <c r="N92" s="24">
        <f t="shared" si="48"/>
        <v>0</v>
      </c>
      <c r="O92" s="25">
        <f t="shared" si="48"/>
        <v>226</v>
      </c>
      <c r="P92" s="24">
        <f t="shared" si="48"/>
        <v>9164660.6300000008</v>
      </c>
      <c r="Q92" s="25">
        <f t="shared" si="48"/>
        <v>54</v>
      </c>
      <c r="R92" s="24">
        <f t="shared" si="48"/>
        <v>3346566.98</v>
      </c>
      <c r="S92" s="25">
        <f t="shared" si="48"/>
        <v>0</v>
      </c>
      <c r="T92" s="24">
        <f t="shared" si="48"/>
        <v>0</v>
      </c>
      <c r="U92" s="25">
        <f t="shared" si="48"/>
        <v>42</v>
      </c>
      <c r="V92" s="24">
        <f t="shared" si="48"/>
        <v>2632692.2400000002</v>
      </c>
      <c r="W92" s="25">
        <f t="shared" si="48"/>
        <v>0</v>
      </c>
      <c r="X92" s="24">
        <f t="shared" si="33"/>
        <v>0</v>
      </c>
      <c r="Y92" s="24">
        <f t="shared" si="39"/>
        <v>3753368.28</v>
      </c>
      <c r="Z92" s="24">
        <f t="shared" si="40"/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68</v>
      </c>
      <c r="AH92" s="24">
        <v>2749398.19</v>
      </c>
      <c r="AI92" s="25">
        <v>16</v>
      </c>
      <c r="AJ92" s="26">
        <v>1003970.09</v>
      </c>
      <c r="AK92" s="25">
        <v>0</v>
      </c>
      <c r="AL92" s="24">
        <v>0</v>
      </c>
      <c r="AM92" s="25">
        <v>13</v>
      </c>
      <c r="AN92" s="26">
        <v>789807.67</v>
      </c>
      <c r="AO92" s="25">
        <v>0</v>
      </c>
      <c r="AP92" s="24">
        <v>0</v>
      </c>
      <c r="AQ92" s="24">
        <f t="shared" si="41"/>
        <v>2502245.5299999998</v>
      </c>
      <c r="AR92" s="24">
        <f t="shared" si="42"/>
        <v>0</v>
      </c>
      <c r="AS92" s="25">
        <v>0</v>
      </c>
      <c r="AT92" s="24">
        <v>0</v>
      </c>
      <c r="AU92" s="25">
        <v>0</v>
      </c>
      <c r="AV92" s="24">
        <v>0</v>
      </c>
      <c r="AW92" s="25">
        <v>0</v>
      </c>
      <c r="AX92" s="24">
        <v>0</v>
      </c>
      <c r="AY92" s="25">
        <v>45</v>
      </c>
      <c r="AZ92" s="24">
        <v>1832932.13</v>
      </c>
      <c r="BA92" s="25">
        <v>11</v>
      </c>
      <c r="BB92" s="26">
        <v>669313.4</v>
      </c>
      <c r="BC92" s="25">
        <v>0</v>
      </c>
      <c r="BD92" s="24">
        <v>0</v>
      </c>
      <c r="BE92" s="25">
        <v>8</v>
      </c>
      <c r="BF92" s="26">
        <v>526538.44999999995</v>
      </c>
      <c r="BG92" s="25">
        <v>0</v>
      </c>
      <c r="BH92" s="24">
        <v>0</v>
      </c>
      <c r="BI92" s="24">
        <f t="shared" si="43"/>
        <v>2502245.5299999998</v>
      </c>
      <c r="BJ92" s="24">
        <f t="shared" si="44"/>
        <v>0</v>
      </c>
      <c r="BK92" s="25">
        <v>0</v>
      </c>
      <c r="BL92" s="24">
        <v>0</v>
      </c>
      <c r="BM92" s="25">
        <v>0</v>
      </c>
      <c r="BN92" s="24">
        <v>0</v>
      </c>
      <c r="BO92" s="25">
        <v>0</v>
      </c>
      <c r="BP92" s="24">
        <v>0</v>
      </c>
      <c r="BQ92" s="25">
        <v>45</v>
      </c>
      <c r="BR92" s="24">
        <v>1832932.13</v>
      </c>
      <c r="BS92" s="25">
        <v>11</v>
      </c>
      <c r="BT92" s="26">
        <v>669313.4</v>
      </c>
      <c r="BU92" s="25">
        <v>0</v>
      </c>
      <c r="BV92" s="24">
        <v>0</v>
      </c>
      <c r="BW92" s="25">
        <v>8</v>
      </c>
      <c r="BX92" s="26">
        <v>526538.44999999995</v>
      </c>
      <c r="BY92" s="25">
        <v>0</v>
      </c>
      <c r="BZ92" s="24">
        <v>0</v>
      </c>
      <c r="CA92" s="24">
        <f t="shared" si="45"/>
        <v>3753368.27</v>
      </c>
      <c r="CB92" s="24">
        <f t="shared" si="46"/>
        <v>0</v>
      </c>
      <c r="CC92" s="25">
        <v>0</v>
      </c>
      <c r="CD92" s="24">
        <v>0</v>
      </c>
      <c r="CE92" s="25">
        <v>0</v>
      </c>
      <c r="CF92" s="24">
        <v>0</v>
      </c>
      <c r="CG92" s="25">
        <v>0</v>
      </c>
      <c r="CH92" s="24">
        <v>0</v>
      </c>
      <c r="CI92" s="25">
        <v>68</v>
      </c>
      <c r="CJ92" s="24">
        <v>2749398.18</v>
      </c>
      <c r="CK92" s="25">
        <v>16</v>
      </c>
      <c r="CL92" s="26">
        <v>1003970.09</v>
      </c>
      <c r="CM92" s="25">
        <v>0</v>
      </c>
      <c r="CN92" s="24">
        <v>0</v>
      </c>
      <c r="CO92" s="25">
        <v>13</v>
      </c>
      <c r="CP92" s="26">
        <v>789807.67</v>
      </c>
      <c r="CQ92" s="25">
        <v>0</v>
      </c>
      <c r="CR92" s="24">
        <v>0</v>
      </c>
    </row>
    <row r="93" spans="1:96" x14ac:dyDescent="0.25">
      <c r="A93" s="6" t="s">
        <v>254</v>
      </c>
      <c r="B93" s="8" t="s">
        <v>109</v>
      </c>
      <c r="C93" s="21">
        <v>330417</v>
      </c>
      <c r="D93" s="22" t="s">
        <v>126</v>
      </c>
      <c r="E93" s="22" t="s">
        <v>129</v>
      </c>
      <c r="F93" s="23" t="s">
        <v>127</v>
      </c>
      <c r="G93" s="24">
        <f t="shared" si="37"/>
        <v>24649318.98</v>
      </c>
      <c r="H93" s="24">
        <f t="shared" si="38"/>
        <v>24649318.98</v>
      </c>
      <c r="I93" s="25">
        <f t="shared" si="48"/>
        <v>0</v>
      </c>
      <c r="J93" s="24">
        <f t="shared" si="48"/>
        <v>0</v>
      </c>
      <c r="K93" s="25">
        <f t="shared" si="48"/>
        <v>0</v>
      </c>
      <c r="L93" s="24">
        <f t="shared" si="48"/>
        <v>0</v>
      </c>
      <c r="M93" s="25">
        <f t="shared" si="48"/>
        <v>273</v>
      </c>
      <c r="N93" s="24">
        <f t="shared" si="48"/>
        <v>24649318.98</v>
      </c>
      <c r="O93" s="25">
        <f t="shared" si="48"/>
        <v>0</v>
      </c>
      <c r="P93" s="24">
        <f t="shared" si="48"/>
        <v>0</v>
      </c>
      <c r="Q93" s="25">
        <f t="shared" si="48"/>
        <v>0</v>
      </c>
      <c r="R93" s="24">
        <f t="shared" si="48"/>
        <v>0</v>
      </c>
      <c r="S93" s="25">
        <f t="shared" si="48"/>
        <v>0</v>
      </c>
      <c r="T93" s="24">
        <f t="shared" si="48"/>
        <v>0</v>
      </c>
      <c r="U93" s="25">
        <f t="shared" si="48"/>
        <v>0</v>
      </c>
      <c r="V93" s="24">
        <f t="shared" si="48"/>
        <v>0</v>
      </c>
      <c r="W93" s="25">
        <f t="shared" si="48"/>
        <v>0</v>
      </c>
      <c r="X93" s="24">
        <f t="shared" si="33"/>
        <v>0</v>
      </c>
      <c r="Y93" s="24">
        <f t="shared" si="39"/>
        <v>7394795.6900000004</v>
      </c>
      <c r="Z93" s="24">
        <f t="shared" si="40"/>
        <v>7394795.6900000004</v>
      </c>
      <c r="AA93" s="25">
        <v>0</v>
      </c>
      <c r="AB93" s="24">
        <v>0</v>
      </c>
      <c r="AC93" s="25">
        <v>0</v>
      </c>
      <c r="AD93" s="24">
        <v>0</v>
      </c>
      <c r="AE93" s="25">
        <v>82</v>
      </c>
      <c r="AF93" s="24">
        <v>7394795.6900000004</v>
      </c>
      <c r="AG93" s="25">
        <v>0</v>
      </c>
      <c r="AH93" s="24">
        <v>0</v>
      </c>
      <c r="AI93" s="25">
        <v>0</v>
      </c>
      <c r="AJ93" s="26">
        <v>0</v>
      </c>
      <c r="AK93" s="25">
        <v>0</v>
      </c>
      <c r="AL93" s="24">
        <v>0</v>
      </c>
      <c r="AM93" s="25">
        <v>0</v>
      </c>
      <c r="AN93" s="26">
        <v>0</v>
      </c>
      <c r="AO93" s="25">
        <v>0</v>
      </c>
      <c r="AP93" s="24">
        <v>0</v>
      </c>
      <c r="AQ93" s="24">
        <f t="shared" si="41"/>
        <v>4929863.8</v>
      </c>
      <c r="AR93" s="24">
        <f t="shared" si="42"/>
        <v>4929863.8</v>
      </c>
      <c r="AS93" s="25">
        <v>0</v>
      </c>
      <c r="AT93" s="24">
        <v>0</v>
      </c>
      <c r="AU93" s="25">
        <v>0</v>
      </c>
      <c r="AV93" s="24">
        <v>0</v>
      </c>
      <c r="AW93" s="25">
        <v>55</v>
      </c>
      <c r="AX93" s="24">
        <v>4929863.8</v>
      </c>
      <c r="AY93" s="25">
        <v>0</v>
      </c>
      <c r="AZ93" s="24">
        <v>0</v>
      </c>
      <c r="BA93" s="25">
        <v>0</v>
      </c>
      <c r="BB93" s="26">
        <v>0</v>
      </c>
      <c r="BC93" s="25">
        <v>0</v>
      </c>
      <c r="BD93" s="24">
        <v>0</v>
      </c>
      <c r="BE93" s="25">
        <v>0</v>
      </c>
      <c r="BF93" s="26">
        <v>0</v>
      </c>
      <c r="BG93" s="25">
        <v>0</v>
      </c>
      <c r="BH93" s="24">
        <v>0</v>
      </c>
      <c r="BI93" s="24">
        <f t="shared" si="43"/>
        <v>4929863.8</v>
      </c>
      <c r="BJ93" s="24">
        <f t="shared" si="44"/>
        <v>4929863.8</v>
      </c>
      <c r="BK93" s="25">
        <v>0</v>
      </c>
      <c r="BL93" s="24">
        <v>0</v>
      </c>
      <c r="BM93" s="25">
        <v>0</v>
      </c>
      <c r="BN93" s="24">
        <v>0</v>
      </c>
      <c r="BO93" s="25">
        <v>55</v>
      </c>
      <c r="BP93" s="24">
        <v>4929863.8</v>
      </c>
      <c r="BQ93" s="25">
        <v>0</v>
      </c>
      <c r="BR93" s="24">
        <v>0</v>
      </c>
      <c r="BS93" s="25">
        <v>0</v>
      </c>
      <c r="BT93" s="26">
        <v>0</v>
      </c>
      <c r="BU93" s="25">
        <v>0</v>
      </c>
      <c r="BV93" s="24">
        <v>0</v>
      </c>
      <c r="BW93" s="25">
        <v>0</v>
      </c>
      <c r="BX93" s="26">
        <v>0</v>
      </c>
      <c r="BY93" s="25">
        <v>0</v>
      </c>
      <c r="BZ93" s="24">
        <v>0</v>
      </c>
      <c r="CA93" s="24">
        <f t="shared" si="45"/>
        <v>7394795.6900000004</v>
      </c>
      <c r="CB93" s="24">
        <f t="shared" si="46"/>
        <v>7394795.6900000004</v>
      </c>
      <c r="CC93" s="25">
        <v>0</v>
      </c>
      <c r="CD93" s="24">
        <v>0</v>
      </c>
      <c r="CE93" s="25">
        <v>0</v>
      </c>
      <c r="CF93" s="24">
        <v>0</v>
      </c>
      <c r="CG93" s="25">
        <v>81</v>
      </c>
      <c r="CH93" s="24">
        <v>7394795.6900000004</v>
      </c>
      <c r="CI93" s="25">
        <v>0</v>
      </c>
      <c r="CJ93" s="24">
        <v>0</v>
      </c>
      <c r="CK93" s="25">
        <v>0</v>
      </c>
      <c r="CL93" s="26">
        <v>0</v>
      </c>
      <c r="CM93" s="25">
        <v>0</v>
      </c>
      <c r="CN93" s="24">
        <v>0</v>
      </c>
      <c r="CO93" s="25">
        <v>0</v>
      </c>
      <c r="CP93" s="26">
        <v>0</v>
      </c>
      <c r="CQ93" s="25">
        <v>0</v>
      </c>
      <c r="CR93" s="24">
        <v>0</v>
      </c>
    </row>
    <row r="94" spans="1:96" x14ac:dyDescent="0.25">
      <c r="A94" s="6"/>
      <c r="B94" s="13" t="s">
        <v>51</v>
      </c>
      <c r="C94" s="21"/>
      <c r="D94" s="22"/>
      <c r="E94" s="22"/>
      <c r="F94" s="23"/>
      <c r="G94" s="24">
        <f t="shared" si="37"/>
        <v>0</v>
      </c>
      <c r="H94" s="24">
        <f t="shared" si="38"/>
        <v>0</v>
      </c>
      <c r="I94" s="25">
        <f t="shared" si="48"/>
        <v>0</v>
      </c>
      <c r="J94" s="24">
        <f t="shared" si="48"/>
        <v>0</v>
      </c>
      <c r="K94" s="25">
        <f t="shared" si="48"/>
        <v>0</v>
      </c>
      <c r="L94" s="24">
        <f t="shared" si="48"/>
        <v>0</v>
      </c>
      <c r="M94" s="25">
        <f t="shared" si="48"/>
        <v>0</v>
      </c>
      <c r="N94" s="24">
        <f t="shared" si="48"/>
        <v>0</v>
      </c>
      <c r="O94" s="25">
        <f t="shared" si="48"/>
        <v>0</v>
      </c>
      <c r="P94" s="24">
        <f t="shared" si="48"/>
        <v>0</v>
      </c>
      <c r="Q94" s="25">
        <f t="shared" si="48"/>
        <v>0</v>
      </c>
      <c r="R94" s="24">
        <f t="shared" si="48"/>
        <v>0</v>
      </c>
      <c r="S94" s="25">
        <f t="shared" si="48"/>
        <v>0</v>
      </c>
      <c r="T94" s="24">
        <f t="shared" si="48"/>
        <v>0</v>
      </c>
      <c r="U94" s="25">
        <f t="shared" si="48"/>
        <v>0</v>
      </c>
      <c r="V94" s="24">
        <f t="shared" si="48"/>
        <v>0</v>
      </c>
      <c r="W94" s="25">
        <f t="shared" si="48"/>
        <v>0</v>
      </c>
      <c r="X94" s="24">
        <f t="shared" si="33"/>
        <v>0</v>
      </c>
      <c r="Y94" s="24">
        <f t="shared" si="39"/>
        <v>0</v>
      </c>
      <c r="Z94" s="24">
        <f t="shared" si="40"/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6">
        <v>0</v>
      </c>
      <c r="AK94" s="25">
        <v>0</v>
      </c>
      <c r="AL94" s="24">
        <v>0</v>
      </c>
      <c r="AM94" s="25">
        <v>0</v>
      </c>
      <c r="AN94" s="26">
        <v>0</v>
      </c>
      <c r="AO94" s="25">
        <v>0</v>
      </c>
      <c r="AP94" s="24">
        <v>0</v>
      </c>
      <c r="AQ94" s="24">
        <f t="shared" si="41"/>
        <v>0</v>
      </c>
      <c r="AR94" s="24">
        <f t="shared" si="42"/>
        <v>0</v>
      </c>
      <c r="AS94" s="25">
        <v>0</v>
      </c>
      <c r="AT94" s="24">
        <v>0</v>
      </c>
      <c r="AU94" s="25">
        <v>0</v>
      </c>
      <c r="AV94" s="24">
        <v>0</v>
      </c>
      <c r="AW94" s="25">
        <v>0</v>
      </c>
      <c r="AX94" s="24">
        <v>0</v>
      </c>
      <c r="AY94" s="25">
        <v>0</v>
      </c>
      <c r="AZ94" s="24">
        <v>0</v>
      </c>
      <c r="BA94" s="25">
        <v>0</v>
      </c>
      <c r="BB94" s="26">
        <v>0</v>
      </c>
      <c r="BC94" s="25">
        <v>0</v>
      </c>
      <c r="BD94" s="24">
        <v>0</v>
      </c>
      <c r="BE94" s="25">
        <v>0</v>
      </c>
      <c r="BF94" s="26">
        <v>0</v>
      </c>
      <c r="BG94" s="25">
        <v>0</v>
      </c>
      <c r="BH94" s="24">
        <v>0</v>
      </c>
      <c r="BI94" s="24">
        <f t="shared" si="43"/>
        <v>0</v>
      </c>
      <c r="BJ94" s="24">
        <f t="shared" si="44"/>
        <v>0</v>
      </c>
      <c r="BK94" s="25">
        <v>0</v>
      </c>
      <c r="BL94" s="24">
        <v>0</v>
      </c>
      <c r="BM94" s="25">
        <v>0</v>
      </c>
      <c r="BN94" s="24">
        <v>0</v>
      </c>
      <c r="BO94" s="25">
        <v>0</v>
      </c>
      <c r="BP94" s="24">
        <v>0</v>
      </c>
      <c r="BQ94" s="25">
        <v>0</v>
      </c>
      <c r="BR94" s="24">
        <v>0</v>
      </c>
      <c r="BS94" s="25">
        <v>0</v>
      </c>
      <c r="BT94" s="26">
        <v>0</v>
      </c>
      <c r="BU94" s="25">
        <v>0</v>
      </c>
      <c r="BV94" s="24">
        <v>0</v>
      </c>
      <c r="BW94" s="25">
        <v>0</v>
      </c>
      <c r="BX94" s="26">
        <v>0</v>
      </c>
      <c r="BY94" s="25">
        <v>0</v>
      </c>
      <c r="BZ94" s="24">
        <v>0</v>
      </c>
      <c r="CA94" s="24">
        <f t="shared" si="45"/>
        <v>0</v>
      </c>
      <c r="CB94" s="24">
        <f t="shared" si="46"/>
        <v>0</v>
      </c>
      <c r="CC94" s="25">
        <v>0</v>
      </c>
      <c r="CD94" s="24">
        <v>0</v>
      </c>
      <c r="CE94" s="25">
        <v>0</v>
      </c>
      <c r="CF94" s="24">
        <v>0</v>
      </c>
      <c r="CG94" s="25">
        <v>0</v>
      </c>
      <c r="CH94" s="24">
        <v>0</v>
      </c>
      <c r="CI94" s="25">
        <v>0</v>
      </c>
      <c r="CJ94" s="24">
        <v>0</v>
      </c>
      <c r="CK94" s="25">
        <v>0</v>
      </c>
      <c r="CL94" s="26">
        <v>0</v>
      </c>
      <c r="CM94" s="25">
        <v>0</v>
      </c>
      <c r="CN94" s="24">
        <v>0</v>
      </c>
      <c r="CO94" s="25">
        <v>0</v>
      </c>
      <c r="CP94" s="26">
        <v>0</v>
      </c>
      <c r="CQ94" s="25">
        <v>0</v>
      </c>
      <c r="CR94" s="24">
        <v>0</v>
      </c>
    </row>
    <row r="95" spans="1:96" x14ac:dyDescent="0.25">
      <c r="A95" s="6" t="s">
        <v>255</v>
      </c>
      <c r="B95" s="8" t="s">
        <v>52</v>
      </c>
      <c r="C95" s="21">
        <v>330054</v>
      </c>
      <c r="D95" s="22" t="s">
        <v>142</v>
      </c>
      <c r="E95" s="22" t="s">
        <v>123</v>
      </c>
      <c r="F95" s="23" t="s">
        <v>143</v>
      </c>
      <c r="G95" s="24">
        <f t="shared" si="37"/>
        <v>153427903.22999999</v>
      </c>
      <c r="H95" s="24">
        <f t="shared" si="38"/>
        <v>80271569.980000004</v>
      </c>
      <c r="I95" s="25">
        <f t="shared" si="48"/>
        <v>50259</v>
      </c>
      <c r="J95" s="24">
        <f t="shared" si="48"/>
        <v>37326112.649999999</v>
      </c>
      <c r="K95" s="25">
        <f t="shared" si="48"/>
        <v>20188</v>
      </c>
      <c r="L95" s="24">
        <f t="shared" si="48"/>
        <v>12630266.699999999</v>
      </c>
      <c r="M95" s="25">
        <f t="shared" si="48"/>
        <v>37491</v>
      </c>
      <c r="N95" s="24">
        <f t="shared" si="48"/>
        <v>30315190.629999999</v>
      </c>
      <c r="O95" s="25">
        <f t="shared" si="48"/>
        <v>729</v>
      </c>
      <c r="P95" s="24">
        <f t="shared" si="48"/>
        <v>7579812.1100000003</v>
      </c>
      <c r="Q95" s="25">
        <f t="shared" si="48"/>
        <v>2614</v>
      </c>
      <c r="R95" s="24">
        <f t="shared" si="48"/>
        <v>52747978.5</v>
      </c>
      <c r="S95" s="25">
        <f t="shared" si="48"/>
        <v>0</v>
      </c>
      <c r="T95" s="24">
        <f t="shared" si="48"/>
        <v>0</v>
      </c>
      <c r="U95" s="25">
        <f t="shared" si="48"/>
        <v>0</v>
      </c>
      <c r="V95" s="24">
        <f t="shared" si="48"/>
        <v>0</v>
      </c>
      <c r="W95" s="25">
        <f t="shared" si="48"/>
        <v>7746</v>
      </c>
      <c r="X95" s="24">
        <f t="shared" si="33"/>
        <v>12828542.640000001</v>
      </c>
      <c r="Y95" s="24">
        <f t="shared" si="39"/>
        <v>42326845.490000002</v>
      </c>
      <c r="Z95" s="24">
        <f t="shared" si="40"/>
        <v>21021372.649999999</v>
      </c>
      <c r="AA95" s="25">
        <v>12565</v>
      </c>
      <c r="AB95" s="24">
        <v>9405204.0999999996</v>
      </c>
      <c r="AC95" s="25">
        <v>5047</v>
      </c>
      <c r="AD95" s="24">
        <v>3789080.01</v>
      </c>
      <c r="AE95" s="25">
        <v>11247</v>
      </c>
      <c r="AF95" s="24">
        <v>7827088.54</v>
      </c>
      <c r="AG95" s="25">
        <v>219</v>
      </c>
      <c r="AH95" s="24">
        <v>2273943.63</v>
      </c>
      <c r="AI95" s="25">
        <v>784</v>
      </c>
      <c r="AJ95" s="26">
        <v>15824393.550000001</v>
      </c>
      <c r="AK95" s="25">
        <v>0</v>
      </c>
      <c r="AL95" s="24">
        <v>0</v>
      </c>
      <c r="AM95" s="25">
        <v>0</v>
      </c>
      <c r="AN95" s="26">
        <v>0</v>
      </c>
      <c r="AO95" s="25">
        <v>1937</v>
      </c>
      <c r="AP95" s="24">
        <v>3207135.66</v>
      </c>
      <c r="AQ95" s="24">
        <f t="shared" si="41"/>
        <v>34387106.130000003</v>
      </c>
      <c r="AR95" s="24">
        <f t="shared" si="42"/>
        <v>19114412.350000001</v>
      </c>
      <c r="AS95" s="25">
        <v>10052</v>
      </c>
      <c r="AT95" s="24">
        <v>9257852.2300000004</v>
      </c>
      <c r="AU95" s="25">
        <v>5047</v>
      </c>
      <c r="AV95" s="24">
        <v>2526053.34</v>
      </c>
      <c r="AW95" s="25">
        <v>7498</v>
      </c>
      <c r="AX95" s="24">
        <v>7330506.7800000003</v>
      </c>
      <c r="AY95" s="25">
        <v>146</v>
      </c>
      <c r="AZ95" s="24">
        <v>1515962.42</v>
      </c>
      <c r="BA95" s="25">
        <v>523</v>
      </c>
      <c r="BB95" s="26">
        <v>10549595.699999999</v>
      </c>
      <c r="BC95" s="25">
        <v>0</v>
      </c>
      <c r="BD95" s="24">
        <v>0</v>
      </c>
      <c r="BE95" s="25">
        <v>0</v>
      </c>
      <c r="BF95" s="26">
        <v>0</v>
      </c>
      <c r="BG95" s="25">
        <v>1937</v>
      </c>
      <c r="BH95" s="24">
        <v>3207135.66</v>
      </c>
      <c r="BI95" s="24">
        <f t="shared" si="43"/>
        <v>34387106.130000003</v>
      </c>
      <c r="BJ95" s="24">
        <f t="shared" si="44"/>
        <v>19114412.350000001</v>
      </c>
      <c r="BK95" s="25">
        <v>10052</v>
      </c>
      <c r="BL95" s="24">
        <v>9257852.2300000004</v>
      </c>
      <c r="BM95" s="25">
        <v>5047</v>
      </c>
      <c r="BN95" s="24">
        <v>2526053.34</v>
      </c>
      <c r="BO95" s="25">
        <v>7498</v>
      </c>
      <c r="BP95" s="24">
        <v>7330506.7800000003</v>
      </c>
      <c r="BQ95" s="25">
        <v>146</v>
      </c>
      <c r="BR95" s="24">
        <v>1515962.42</v>
      </c>
      <c r="BS95" s="25">
        <v>523</v>
      </c>
      <c r="BT95" s="26">
        <v>10549595.699999999</v>
      </c>
      <c r="BU95" s="25">
        <v>0</v>
      </c>
      <c r="BV95" s="24">
        <v>0</v>
      </c>
      <c r="BW95" s="25">
        <v>0</v>
      </c>
      <c r="BX95" s="26">
        <v>0</v>
      </c>
      <c r="BY95" s="25">
        <v>1936</v>
      </c>
      <c r="BZ95" s="24">
        <v>3207135.66</v>
      </c>
      <c r="CA95" s="24">
        <f t="shared" si="45"/>
        <v>42326845.479999997</v>
      </c>
      <c r="CB95" s="24">
        <f t="shared" si="46"/>
        <v>21021372.629999999</v>
      </c>
      <c r="CC95" s="25">
        <v>17590</v>
      </c>
      <c r="CD95" s="24">
        <v>9405204.0899999999</v>
      </c>
      <c r="CE95" s="25">
        <v>5047</v>
      </c>
      <c r="CF95" s="24">
        <v>3789080.01</v>
      </c>
      <c r="CG95" s="25">
        <v>11248</v>
      </c>
      <c r="CH95" s="24">
        <v>7827088.5300000003</v>
      </c>
      <c r="CI95" s="25">
        <v>218</v>
      </c>
      <c r="CJ95" s="24">
        <v>2273943.64</v>
      </c>
      <c r="CK95" s="25">
        <v>784</v>
      </c>
      <c r="CL95" s="26">
        <v>15824393.550000001</v>
      </c>
      <c r="CM95" s="25">
        <v>0</v>
      </c>
      <c r="CN95" s="24">
        <v>0</v>
      </c>
      <c r="CO95" s="25">
        <v>0</v>
      </c>
      <c r="CP95" s="26">
        <v>0</v>
      </c>
      <c r="CQ95" s="25">
        <v>1936</v>
      </c>
      <c r="CR95" s="24">
        <v>3207135.66</v>
      </c>
    </row>
    <row r="96" spans="1:96" x14ac:dyDescent="0.25">
      <c r="A96" s="6" t="s">
        <v>256</v>
      </c>
      <c r="B96" s="8" t="s">
        <v>53</v>
      </c>
      <c r="C96" s="21">
        <v>330238</v>
      </c>
      <c r="D96" s="22" t="s">
        <v>142</v>
      </c>
      <c r="E96" s="22" t="s">
        <v>123</v>
      </c>
      <c r="F96" s="23" t="s">
        <v>143</v>
      </c>
      <c r="G96" s="24">
        <f t="shared" si="37"/>
        <v>8689211.2200000007</v>
      </c>
      <c r="H96" s="24">
        <f t="shared" si="38"/>
        <v>8689211.2200000007</v>
      </c>
      <c r="I96" s="25">
        <f t="shared" si="48"/>
        <v>5624</v>
      </c>
      <c r="J96" s="24">
        <f t="shared" si="48"/>
        <v>2635722.7400000002</v>
      </c>
      <c r="K96" s="25">
        <f t="shared" si="48"/>
        <v>1683</v>
      </c>
      <c r="L96" s="24">
        <f t="shared" si="48"/>
        <v>965786.68</v>
      </c>
      <c r="M96" s="25">
        <f t="shared" si="48"/>
        <v>4620</v>
      </c>
      <c r="N96" s="24">
        <f t="shared" si="48"/>
        <v>5087701.8</v>
      </c>
      <c r="O96" s="25">
        <f t="shared" si="48"/>
        <v>0</v>
      </c>
      <c r="P96" s="24">
        <f t="shared" si="48"/>
        <v>0</v>
      </c>
      <c r="Q96" s="25">
        <f t="shared" si="48"/>
        <v>0</v>
      </c>
      <c r="R96" s="24">
        <f t="shared" si="48"/>
        <v>0</v>
      </c>
      <c r="S96" s="25">
        <f t="shared" si="48"/>
        <v>0</v>
      </c>
      <c r="T96" s="24">
        <f t="shared" si="48"/>
        <v>0</v>
      </c>
      <c r="U96" s="25">
        <f t="shared" si="48"/>
        <v>0</v>
      </c>
      <c r="V96" s="24">
        <f t="shared" si="48"/>
        <v>0</v>
      </c>
      <c r="W96" s="25">
        <f t="shared" si="48"/>
        <v>0</v>
      </c>
      <c r="X96" s="24">
        <f t="shared" si="33"/>
        <v>0</v>
      </c>
      <c r="Y96" s="24">
        <f t="shared" si="39"/>
        <v>2606763.36</v>
      </c>
      <c r="Z96" s="24">
        <f t="shared" si="40"/>
        <v>2606763.36</v>
      </c>
      <c r="AA96" s="25">
        <v>1406</v>
      </c>
      <c r="AB96" s="24">
        <v>790716.82</v>
      </c>
      <c r="AC96" s="25">
        <v>421</v>
      </c>
      <c r="AD96" s="24">
        <v>289736</v>
      </c>
      <c r="AE96" s="25">
        <v>1386</v>
      </c>
      <c r="AF96" s="24">
        <v>1526310.54</v>
      </c>
      <c r="AG96" s="25">
        <v>0</v>
      </c>
      <c r="AH96" s="24">
        <v>0</v>
      </c>
      <c r="AI96" s="25">
        <v>0</v>
      </c>
      <c r="AJ96" s="26">
        <v>0</v>
      </c>
      <c r="AK96" s="25">
        <v>0</v>
      </c>
      <c r="AL96" s="24">
        <v>0</v>
      </c>
      <c r="AM96" s="25">
        <v>0</v>
      </c>
      <c r="AN96" s="26">
        <v>0</v>
      </c>
      <c r="AO96" s="25">
        <v>0</v>
      </c>
      <c r="AP96" s="24">
        <v>0</v>
      </c>
      <c r="AQ96" s="24">
        <f t="shared" si="41"/>
        <v>1737842.25</v>
      </c>
      <c r="AR96" s="24">
        <f t="shared" si="42"/>
        <v>1737842.25</v>
      </c>
      <c r="AS96" s="25">
        <v>1125</v>
      </c>
      <c r="AT96" s="24">
        <v>527144.55000000005</v>
      </c>
      <c r="AU96" s="25">
        <v>421</v>
      </c>
      <c r="AV96" s="24">
        <v>193157.34</v>
      </c>
      <c r="AW96" s="25">
        <v>924</v>
      </c>
      <c r="AX96" s="24">
        <v>1017540.36</v>
      </c>
      <c r="AY96" s="25">
        <v>0</v>
      </c>
      <c r="AZ96" s="24">
        <v>0</v>
      </c>
      <c r="BA96" s="25">
        <v>0</v>
      </c>
      <c r="BB96" s="26">
        <v>0</v>
      </c>
      <c r="BC96" s="25">
        <v>0</v>
      </c>
      <c r="BD96" s="24">
        <v>0</v>
      </c>
      <c r="BE96" s="25">
        <v>0</v>
      </c>
      <c r="BF96" s="26">
        <v>0</v>
      </c>
      <c r="BG96" s="25">
        <v>0</v>
      </c>
      <c r="BH96" s="24">
        <v>0</v>
      </c>
      <c r="BI96" s="24">
        <f t="shared" si="43"/>
        <v>1737842.25</v>
      </c>
      <c r="BJ96" s="24">
        <f t="shared" si="44"/>
        <v>1737842.25</v>
      </c>
      <c r="BK96" s="25">
        <v>1125</v>
      </c>
      <c r="BL96" s="24">
        <v>527144.55000000005</v>
      </c>
      <c r="BM96" s="25">
        <v>421</v>
      </c>
      <c r="BN96" s="24">
        <v>193157.34</v>
      </c>
      <c r="BO96" s="25">
        <v>924</v>
      </c>
      <c r="BP96" s="24">
        <v>1017540.36</v>
      </c>
      <c r="BQ96" s="25">
        <v>0</v>
      </c>
      <c r="BR96" s="24">
        <v>0</v>
      </c>
      <c r="BS96" s="25">
        <v>0</v>
      </c>
      <c r="BT96" s="26">
        <v>0</v>
      </c>
      <c r="BU96" s="25">
        <v>0</v>
      </c>
      <c r="BV96" s="24">
        <v>0</v>
      </c>
      <c r="BW96" s="25">
        <v>0</v>
      </c>
      <c r="BX96" s="26">
        <v>0</v>
      </c>
      <c r="BY96" s="25">
        <v>0</v>
      </c>
      <c r="BZ96" s="24">
        <v>0</v>
      </c>
      <c r="CA96" s="24">
        <f t="shared" si="45"/>
        <v>2606763.36</v>
      </c>
      <c r="CB96" s="24">
        <f t="shared" si="46"/>
        <v>2606763.36</v>
      </c>
      <c r="CC96" s="25">
        <v>1968</v>
      </c>
      <c r="CD96" s="24">
        <v>790716.82</v>
      </c>
      <c r="CE96" s="25">
        <v>420</v>
      </c>
      <c r="CF96" s="24">
        <v>289736</v>
      </c>
      <c r="CG96" s="25">
        <v>1386</v>
      </c>
      <c r="CH96" s="24">
        <v>1526310.54</v>
      </c>
      <c r="CI96" s="25">
        <v>0</v>
      </c>
      <c r="CJ96" s="24">
        <v>0</v>
      </c>
      <c r="CK96" s="25">
        <v>0</v>
      </c>
      <c r="CL96" s="26">
        <v>0</v>
      </c>
      <c r="CM96" s="25">
        <v>0</v>
      </c>
      <c r="CN96" s="24">
        <v>0</v>
      </c>
      <c r="CO96" s="25">
        <v>0</v>
      </c>
      <c r="CP96" s="26">
        <v>0</v>
      </c>
      <c r="CQ96" s="25">
        <v>0</v>
      </c>
      <c r="CR96" s="24">
        <v>0</v>
      </c>
    </row>
    <row r="97" spans="1:96" x14ac:dyDescent="0.25">
      <c r="A97" s="6"/>
      <c r="B97" s="13" t="s">
        <v>54</v>
      </c>
      <c r="C97" s="21"/>
      <c r="D97" s="22"/>
      <c r="E97" s="22" t="s">
        <v>123</v>
      </c>
      <c r="F97" s="23"/>
      <c r="G97" s="24">
        <f t="shared" si="37"/>
        <v>0</v>
      </c>
      <c r="H97" s="24">
        <f t="shared" si="38"/>
        <v>0</v>
      </c>
      <c r="I97" s="25">
        <f t="shared" si="48"/>
        <v>0</v>
      </c>
      <c r="J97" s="24">
        <f t="shared" si="48"/>
        <v>0</v>
      </c>
      <c r="K97" s="25">
        <f t="shared" si="48"/>
        <v>0</v>
      </c>
      <c r="L97" s="24">
        <f t="shared" si="48"/>
        <v>0</v>
      </c>
      <c r="M97" s="25">
        <f t="shared" si="48"/>
        <v>0</v>
      </c>
      <c r="N97" s="24">
        <f t="shared" si="48"/>
        <v>0</v>
      </c>
      <c r="O97" s="25">
        <f t="shared" si="48"/>
        <v>0</v>
      </c>
      <c r="P97" s="24">
        <f t="shared" si="48"/>
        <v>0</v>
      </c>
      <c r="Q97" s="25">
        <f t="shared" si="48"/>
        <v>0</v>
      </c>
      <c r="R97" s="24">
        <f t="shared" si="48"/>
        <v>0</v>
      </c>
      <c r="S97" s="25">
        <f t="shared" si="48"/>
        <v>0</v>
      </c>
      <c r="T97" s="24">
        <f t="shared" si="48"/>
        <v>0</v>
      </c>
      <c r="U97" s="25">
        <f t="shared" si="48"/>
        <v>0</v>
      </c>
      <c r="V97" s="24">
        <f t="shared" si="48"/>
        <v>0</v>
      </c>
      <c r="W97" s="25">
        <f t="shared" si="48"/>
        <v>0</v>
      </c>
      <c r="X97" s="24">
        <f t="shared" si="33"/>
        <v>0</v>
      </c>
      <c r="Y97" s="24">
        <f t="shared" si="39"/>
        <v>0</v>
      </c>
      <c r="Z97" s="24">
        <f t="shared" si="40"/>
        <v>0</v>
      </c>
      <c r="AA97" s="25">
        <v>0</v>
      </c>
      <c r="AB97" s="24">
        <v>0</v>
      </c>
      <c r="AC97" s="25">
        <v>0</v>
      </c>
      <c r="AD97" s="24">
        <v>0</v>
      </c>
      <c r="AE97" s="25">
        <v>0</v>
      </c>
      <c r="AF97" s="24">
        <v>0</v>
      </c>
      <c r="AG97" s="25">
        <v>0</v>
      </c>
      <c r="AH97" s="24">
        <v>0</v>
      </c>
      <c r="AI97" s="25">
        <v>0</v>
      </c>
      <c r="AJ97" s="26">
        <v>0</v>
      </c>
      <c r="AK97" s="25">
        <v>0</v>
      </c>
      <c r="AL97" s="24">
        <v>0</v>
      </c>
      <c r="AM97" s="25">
        <v>0</v>
      </c>
      <c r="AN97" s="26">
        <v>0</v>
      </c>
      <c r="AO97" s="25">
        <v>0</v>
      </c>
      <c r="AP97" s="24">
        <v>0</v>
      </c>
      <c r="AQ97" s="24">
        <f t="shared" si="41"/>
        <v>0</v>
      </c>
      <c r="AR97" s="24">
        <f t="shared" si="42"/>
        <v>0</v>
      </c>
      <c r="AS97" s="25">
        <v>0</v>
      </c>
      <c r="AT97" s="24">
        <v>0</v>
      </c>
      <c r="AU97" s="25">
        <v>0</v>
      </c>
      <c r="AV97" s="24">
        <v>0</v>
      </c>
      <c r="AW97" s="25">
        <v>0</v>
      </c>
      <c r="AX97" s="24">
        <v>0</v>
      </c>
      <c r="AY97" s="25">
        <v>0</v>
      </c>
      <c r="AZ97" s="24">
        <v>0</v>
      </c>
      <c r="BA97" s="25">
        <v>0</v>
      </c>
      <c r="BB97" s="26">
        <v>0</v>
      </c>
      <c r="BC97" s="25">
        <v>0</v>
      </c>
      <c r="BD97" s="24">
        <v>0</v>
      </c>
      <c r="BE97" s="25">
        <v>0</v>
      </c>
      <c r="BF97" s="26">
        <v>0</v>
      </c>
      <c r="BG97" s="25">
        <v>0</v>
      </c>
      <c r="BH97" s="24">
        <v>0</v>
      </c>
      <c r="BI97" s="24">
        <f t="shared" si="43"/>
        <v>0</v>
      </c>
      <c r="BJ97" s="24">
        <f t="shared" si="44"/>
        <v>0</v>
      </c>
      <c r="BK97" s="25">
        <v>0</v>
      </c>
      <c r="BL97" s="24">
        <v>0</v>
      </c>
      <c r="BM97" s="25">
        <v>0</v>
      </c>
      <c r="BN97" s="24">
        <v>0</v>
      </c>
      <c r="BO97" s="25">
        <v>0</v>
      </c>
      <c r="BP97" s="24">
        <v>0</v>
      </c>
      <c r="BQ97" s="25">
        <v>0</v>
      </c>
      <c r="BR97" s="24">
        <v>0</v>
      </c>
      <c r="BS97" s="25">
        <v>0</v>
      </c>
      <c r="BT97" s="26">
        <v>0</v>
      </c>
      <c r="BU97" s="25">
        <v>0</v>
      </c>
      <c r="BV97" s="24">
        <v>0</v>
      </c>
      <c r="BW97" s="25">
        <v>0</v>
      </c>
      <c r="BX97" s="26">
        <v>0</v>
      </c>
      <c r="BY97" s="25">
        <v>0</v>
      </c>
      <c r="BZ97" s="24">
        <v>0</v>
      </c>
      <c r="CA97" s="24">
        <f t="shared" si="45"/>
        <v>0</v>
      </c>
      <c r="CB97" s="24">
        <f t="shared" si="46"/>
        <v>0</v>
      </c>
      <c r="CC97" s="25">
        <v>0</v>
      </c>
      <c r="CD97" s="24">
        <v>0</v>
      </c>
      <c r="CE97" s="25">
        <v>0</v>
      </c>
      <c r="CF97" s="24">
        <v>0</v>
      </c>
      <c r="CG97" s="25">
        <v>0</v>
      </c>
      <c r="CH97" s="24">
        <v>0</v>
      </c>
      <c r="CI97" s="25">
        <v>0</v>
      </c>
      <c r="CJ97" s="24">
        <v>0</v>
      </c>
      <c r="CK97" s="25">
        <v>0</v>
      </c>
      <c r="CL97" s="26">
        <v>0</v>
      </c>
      <c r="CM97" s="25">
        <v>0</v>
      </c>
      <c r="CN97" s="24">
        <v>0</v>
      </c>
      <c r="CO97" s="25">
        <v>0</v>
      </c>
      <c r="CP97" s="26">
        <v>0</v>
      </c>
      <c r="CQ97" s="25">
        <v>0</v>
      </c>
      <c r="CR97" s="24">
        <v>0</v>
      </c>
    </row>
    <row r="98" spans="1:96" x14ac:dyDescent="0.25">
      <c r="A98" s="6" t="s">
        <v>257</v>
      </c>
      <c r="B98" s="8" t="s">
        <v>55</v>
      </c>
      <c r="C98" s="21">
        <v>330055</v>
      </c>
      <c r="D98" s="22" t="s">
        <v>144</v>
      </c>
      <c r="E98" s="22" t="s">
        <v>123</v>
      </c>
      <c r="F98" s="23" t="s">
        <v>145</v>
      </c>
      <c r="G98" s="24">
        <f t="shared" si="37"/>
        <v>3232376.05</v>
      </c>
      <c r="H98" s="24">
        <f t="shared" si="38"/>
        <v>2090142.67</v>
      </c>
      <c r="I98" s="25">
        <f t="shared" si="48"/>
        <v>992</v>
      </c>
      <c r="J98" s="24">
        <f t="shared" si="48"/>
        <v>1201959.3799999999</v>
      </c>
      <c r="K98" s="25">
        <f t="shared" si="48"/>
        <v>177</v>
      </c>
      <c r="L98" s="24">
        <f t="shared" si="48"/>
        <v>108143.15</v>
      </c>
      <c r="M98" s="25">
        <f t="shared" si="48"/>
        <v>370</v>
      </c>
      <c r="N98" s="24">
        <f t="shared" si="48"/>
        <v>780040.14</v>
      </c>
      <c r="O98" s="25">
        <f t="shared" si="48"/>
        <v>7</v>
      </c>
      <c r="P98" s="24">
        <f t="shared" si="48"/>
        <v>71472.34</v>
      </c>
      <c r="Q98" s="25">
        <f t="shared" si="48"/>
        <v>25</v>
      </c>
      <c r="R98" s="24">
        <f t="shared" si="48"/>
        <v>419591.24</v>
      </c>
      <c r="S98" s="25">
        <f t="shared" si="48"/>
        <v>0</v>
      </c>
      <c r="T98" s="24">
        <f t="shared" si="48"/>
        <v>0</v>
      </c>
      <c r="U98" s="25">
        <f t="shared" si="48"/>
        <v>0</v>
      </c>
      <c r="V98" s="24">
        <f t="shared" si="48"/>
        <v>0</v>
      </c>
      <c r="W98" s="25">
        <f t="shared" si="48"/>
        <v>211</v>
      </c>
      <c r="X98" s="24">
        <f t="shared" si="33"/>
        <v>651169.80000000005</v>
      </c>
      <c r="Y98" s="24">
        <f t="shared" si="39"/>
        <v>884972.81</v>
      </c>
      <c r="Z98" s="24">
        <f t="shared" si="40"/>
        <v>538466.46</v>
      </c>
      <c r="AA98" s="25">
        <v>248</v>
      </c>
      <c r="AB98" s="24">
        <v>304443.25</v>
      </c>
      <c r="AC98" s="25">
        <v>44</v>
      </c>
      <c r="AD98" s="24">
        <v>32442.95</v>
      </c>
      <c r="AE98" s="25">
        <v>111</v>
      </c>
      <c r="AF98" s="24">
        <v>201580.26</v>
      </c>
      <c r="AG98" s="25">
        <v>2</v>
      </c>
      <c r="AH98" s="24">
        <v>21441.7</v>
      </c>
      <c r="AI98" s="25">
        <v>8</v>
      </c>
      <c r="AJ98" s="26">
        <v>125877.37</v>
      </c>
      <c r="AK98" s="25">
        <v>0</v>
      </c>
      <c r="AL98" s="24">
        <v>0</v>
      </c>
      <c r="AM98" s="25">
        <v>0</v>
      </c>
      <c r="AN98" s="26">
        <v>0</v>
      </c>
      <c r="AO98" s="25">
        <v>53</v>
      </c>
      <c r="AP98" s="24">
        <v>199187.28</v>
      </c>
      <c r="AQ98" s="24">
        <f t="shared" si="41"/>
        <v>755478.45</v>
      </c>
      <c r="AR98" s="24">
        <f t="shared" si="42"/>
        <v>506604.89</v>
      </c>
      <c r="AS98" s="25">
        <v>198</v>
      </c>
      <c r="AT98" s="24">
        <v>296536.44</v>
      </c>
      <c r="AU98" s="25">
        <v>44</v>
      </c>
      <c r="AV98" s="24">
        <v>21628.63</v>
      </c>
      <c r="AW98" s="25">
        <v>74</v>
      </c>
      <c r="AX98" s="24">
        <v>188439.82</v>
      </c>
      <c r="AY98" s="25">
        <v>1</v>
      </c>
      <c r="AZ98" s="24">
        <v>14294.47</v>
      </c>
      <c r="BA98" s="25">
        <v>5</v>
      </c>
      <c r="BB98" s="26">
        <v>83918.25</v>
      </c>
      <c r="BC98" s="25">
        <v>0</v>
      </c>
      <c r="BD98" s="24">
        <v>0</v>
      </c>
      <c r="BE98" s="25">
        <v>0</v>
      </c>
      <c r="BF98" s="26">
        <v>0</v>
      </c>
      <c r="BG98" s="25">
        <v>53</v>
      </c>
      <c r="BH98" s="24">
        <v>150660.84</v>
      </c>
      <c r="BI98" s="24">
        <f t="shared" si="43"/>
        <v>755478.45</v>
      </c>
      <c r="BJ98" s="24">
        <f t="shared" si="44"/>
        <v>506604.89</v>
      </c>
      <c r="BK98" s="25">
        <v>198</v>
      </c>
      <c r="BL98" s="24">
        <v>296536.44</v>
      </c>
      <c r="BM98" s="25">
        <v>44</v>
      </c>
      <c r="BN98" s="24">
        <v>21628.63</v>
      </c>
      <c r="BO98" s="25">
        <v>74</v>
      </c>
      <c r="BP98" s="24">
        <v>188439.82</v>
      </c>
      <c r="BQ98" s="25">
        <v>1</v>
      </c>
      <c r="BR98" s="24">
        <v>14294.47</v>
      </c>
      <c r="BS98" s="25">
        <v>5</v>
      </c>
      <c r="BT98" s="26">
        <v>83918.25</v>
      </c>
      <c r="BU98" s="25">
        <v>0</v>
      </c>
      <c r="BV98" s="24">
        <v>0</v>
      </c>
      <c r="BW98" s="25">
        <v>0</v>
      </c>
      <c r="BX98" s="26">
        <v>0</v>
      </c>
      <c r="BY98" s="25">
        <v>53</v>
      </c>
      <c r="BZ98" s="24">
        <v>150660.84</v>
      </c>
      <c r="CA98" s="24">
        <f t="shared" si="45"/>
        <v>836446.34</v>
      </c>
      <c r="CB98" s="24">
        <f t="shared" si="46"/>
        <v>538466.43000000005</v>
      </c>
      <c r="CC98" s="25">
        <v>348</v>
      </c>
      <c r="CD98" s="24">
        <v>304443.25</v>
      </c>
      <c r="CE98" s="25">
        <v>45</v>
      </c>
      <c r="CF98" s="24">
        <v>32442.94</v>
      </c>
      <c r="CG98" s="25">
        <v>111</v>
      </c>
      <c r="CH98" s="24">
        <v>201580.24</v>
      </c>
      <c r="CI98" s="25">
        <v>3</v>
      </c>
      <c r="CJ98" s="24">
        <v>21441.7</v>
      </c>
      <c r="CK98" s="25">
        <v>7</v>
      </c>
      <c r="CL98" s="26">
        <v>125877.37</v>
      </c>
      <c r="CM98" s="25">
        <v>0</v>
      </c>
      <c r="CN98" s="24">
        <v>0</v>
      </c>
      <c r="CO98" s="25">
        <v>0</v>
      </c>
      <c r="CP98" s="26">
        <v>0</v>
      </c>
      <c r="CQ98" s="25">
        <v>52</v>
      </c>
      <c r="CR98" s="24">
        <v>150660.84</v>
      </c>
    </row>
    <row r="99" spans="1:96" x14ac:dyDescent="0.25">
      <c r="A99" s="6"/>
      <c r="B99" s="13" t="s">
        <v>56</v>
      </c>
      <c r="C99" s="21"/>
      <c r="D99" s="22"/>
      <c r="E99" s="22"/>
      <c r="F99" s="23"/>
      <c r="G99" s="24">
        <f t="shared" si="37"/>
        <v>0</v>
      </c>
      <c r="H99" s="24">
        <f t="shared" si="38"/>
        <v>0</v>
      </c>
      <c r="I99" s="25">
        <f t="shared" si="48"/>
        <v>0</v>
      </c>
      <c r="J99" s="24">
        <f t="shared" si="48"/>
        <v>0</v>
      </c>
      <c r="K99" s="25">
        <f t="shared" si="48"/>
        <v>0</v>
      </c>
      <c r="L99" s="24">
        <f t="shared" si="48"/>
        <v>0</v>
      </c>
      <c r="M99" s="25">
        <f t="shared" si="48"/>
        <v>0</v>
      </c>
      <c r="N99" s="24">
        <f t="shared" si="48"/>
        <v>0</v>
      </c>
      <c r="O99" s="25">
        <f t="shared" si="48"/>
        <v>0</v>
      </c>
      <c r="P99" s="24">
        <f t="shared" si="48"/>
        <v>0</v>
      </c>
      <c r="Q99" s="25">
        <f t="shared" si="48"/>
        <v>0</v>
      </c>
      <c r="R99" s="24">
        <f t="shared" si="48"/>
        <v>0</v>
      </c>
      <c r="S99" s="25">
        <f t="shared" si="48"/>
        <v>0</v>
      </c>
      <c r="T99" s="24">
        <f t="shared" si="48"/>
        <v>0</v>
      </c>
      <c r="U99" s="25">
        <f t="shared" si="48"/>
        <v>0</v>
      </c>
      <c r="V99" s="24">
        <f t="shared" si="48"/>
        <v>0</v>
      </c>
      <c r="W99" s="25">
        <f t="shared" si="48"/>
        <v>0</v>
      </c>
      <c r="X99" s="24">
        <f t="shared" si="33"/>
        <v>0</v>
      </c>
      <c r="Y99" s="24">
        <f t="shared" si="39"/>
        <v>0</v>
      </c>
      <c r="Z99" s="24">
        <f t="shared" si="40"/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6">
        <v>0</v>
      </c>
      <c r="AK99" s="25">
        <v>0</v>
      </c>
      <c r="AL99" s="24">
        <v>0</v>
      </c>
      <c r="AM99" s="25">
        <v>0</v>
      </c>
      <c r="AN99" s="26">
        <v>0</v>
      </c>
      <c r="AO99" s="25">
        <v>0</v>
      </c>
      <c r="AP99" s="24">
        <v>0</v>
      </c>
      <c r="AQ99" s="24">
        <f t="shared" si="41"/>
        <v>0</v>
      </c>
      <c r="AR99" s="24">
        <f t="shared" si="42"/>
        <v>0</v>
      </c>
      <c r="AS99" s="25">
        <v>0</v>
      </c>
      <c r="AT99" s="24">
        <v>0</v>
      </c>
      <c r="AU99" s="25">
        <v>0</v>
      </c>
      <c r="AV99" s="24">
        <v>0</v>
      </c>
      <c r="AW99" s="25">
        <v>0</v>
      </c>
      <c r="AX99" s="24">
        <v>0</v>
      </c>
      <c r="AY99" s="25">
        <v>0</v>
      </c>
      <c r="AZ99" s="24">
        <v>0</v>
      </c>
      <c r="BA99" s="25">
        <v>0</v>
      </c>
      <c r="BB99" s="26">
        <v>0</v>
      </c>
      <c r="BC99" s="25">
        <v>0</v>
      </c>
      <c r="BD99" s="24">
        <v>0</v>
      </c>
      <c r="BE99" s="25">
        <v>0</v>
      </c>
      <c r="BF99" s="26">
        <v>0</v>
      </c>
      <c r="BG99" s="25">
        <v>0</v>
      </c>
      <c r="BH99" s="24">
        <v>0</v>
      </c>
      <c r="BI99" s="24">
        <f t="shared" si="43"/>
        <v>0</v>
      </c>
      <c r="BJ99" s="24">
        <f t="shared" si="44"/>
        <v>0</v>
      </c>
      <c r="BK99" s="25">
        <v>0</v>
      </c>
      <c r="BL99" s="24">
        <v>0</v>
      </c>
      <c r="BM99" s="25">
        <v>0</v>
      </c>
      <c r="BN99" s="24">
        <v>0</v>
      </c>
      <c r="BO99" s="25">
        <v>0</v>
      </c>
      <c r="BP99" s="24">
        <v>0</v>
      </c>
      <c r="BQ99" s="25">
        <v>0</v>
      </c>
      <c r="BR99" s="24">
        <v>0</v>
      </c>
      <c r="BS99" s="25">
        <v>0</v>
      </c>
      <c r="BT99" s="26">
        <v>0</v>
      </c>
      <c r="BU99" s="25">
        <v>0</v>
      </c>
      <c r="BV99" s="24">
        <v>0</v>
      </c>
      <c r="BW99" s="25">
        <v>0</v>
      </c>
      <c r="BX99" s="26">
        <v>0</v>
      </c>
      <c r="BY99" s="25">
        <v>0</v>
      </c>
      <c r="BZ99" s="24">
        <v>0</v>
      </c>
      <c r="CA99" s="24">
        <f t="shared" si="45"/>
        <v>0</v>
      </c>
      <c r="CB99" s="24">
        <f t="shared" si="46"/>
        <v>0</v>
      </c>
      <c r="CC99" s="25">
        <v>0</v>
      </c>
      <c r="CD99" s="24">
        <v>0</v>
      </c>
      <c r="CE99" s="25">
        <v>0</v>
      </c>
      <c r="CF99" s="24">
        <v>0</v>
      </c>
      <c r="CG99" s="25">
        <v>0</v>
      </c>
      <c r="CH99" s="24">
        <v>0</v>
      </c>
      <c r="CI99" s="25">
        <v>0</v>
      </c>
      <c r="CJ99" s="24">
        <v>0</v>
      </c>
      <c r="CK99" s="25">
        <v>0</v>
      </c>
      <c r="CL99" s="26">
        <v>0</v>
      </c>
      <c r="CM99" s="25">
        <v>0</v>
      </c>
      <c r="CN99" s="24">
        <v>0</v>
      </c>
      <c r="CO99" s="25">
        <v>0</v>
      </c>
      <c r="CP99" s="26">
        <v>0</v>
      </c>
      <c r="CQ99" s="25">
        <v>0</v>
      </c>
      <c r="CR99" s="24">
        <v>0</v>
      </c>
    </row>
    <row r="100" spans="1:96" x14ac:dyDescent="0.25">
      <c r="A100" s="9">
        <v>79</v>
      </c>
      <c r="B100" s="8" t="s">
        <v>258</v>
      </c>
      <c r="C100" s="21">
        <v>330058</v>
      </c>
      <c r="D100" s="22" t="s">
        <v>144</v>
      </c>
      <c r="E100" s="22" t="s">
        <v>123</v>
      </c>
      <c r="F100" s="23" t="s">
        <v>145</v>
      </c>
      <c r="G100" s="24">
        <f t="shared" si="37"/>
        <v>20438692.030000001</v>
      </c>
      <c r="H100" s="24">
        <f t="shared" si="38"/>
        <v>5541811.8899999997</v>
      </c>
      <c r="I100" s="25">
        <f t="shared" si="48"/>
        <v>3794</v>
      </c>
      <c r="J100" s="24">
        <f t="shared" si="48"/>
        <v>2275716.33</v>
      </c>
      <c r="K100" s="25">
        <f t="shared" si="48"/>
        <v>421</v>
      </c>
      <c r="L100" s="24">
        <f t="shared" si="48"/>
        <v>260189.56</v>
      </c>
      <c r="M100" s="25">
        <f t="shared" si="48"/>
        <v>1796</v>
      </c>
      <c r="N100" s="24">
        <f t="shared" si="48"/>
        <v>3005906</v>
      </c>
      <c r="O100" s="25">
        <f t="shared" si="48"/>
        <v>298</v>
      </c>
      <c r="P100" s="24">
        <f t="shared" si="48"/>
        <v>7429819.3399999999</v>
      </c>
      <c r="Q100" s="25">
        <f t="shared" si="48"/>
        <v>299</v>
      </c>
      <c r="R100" s="24">
        <f t="shared" si="48"/>
        <v>7467060.7999999998</v>
      </c>
      <c r="S100" s="25">
        <f t="shared" si="48"/>
        <v>0</v>
      </c>
      <c r="T100" s="24">
        <f t="shared" si="48"/>
        <v>0</v>
      </c>
      <c r="U100" s="25">
        <f t="shared" si="48"/>
        <v>0</v>
      </c>
      <c r="V100" s="24">
        <f t="shared" si="48"/>
        <v>0</v>
      </c>
      <c r="W100" s="25">
        <f t="shared" si="48"/>
        <v>0</v>
      </c>
      <c r="X100" s="24">
        <f t="shared" si="33"/>
        <v>0</v>
      </c>
      <c r="Y100" s="24">
        <f t="shared" si="39"/>
        <v>8730687.9000000004</v>
      </c>
      <c r="Z100" s="24">
        <f t="shared" si="40"/>
        <v>1465122.75</v>
      </c>
      <c r="AA100" s="25">
        <v>949</v>
      </c>
      <c r="AB100" s="24">
        <v>582030.28</v>
      </c>
      <c r="AC100" s="25">
        <v>105</v>
      </c>
      <c r="AD100" s="24">
        <v>78056.87</v>
      </c>
      <c r="AE100" s="25">
        <v>539</v>
      </c>
      <c r="AF100" s="24">
        <v>805035.6</v>
      </c>
      <c r="AG100" s="25">
        <v>89</v>
      </c>
      <c r="AH100" s="24">
        <v>4198529.9400000004</v>
      </c>
      <c r="AI100" s="25">
        <v>90</v>
      </c>
      <c r="AJ100" s="26">
        <v>3067035.21</v>
      </c>
      <c r="AK100" s="25">
        <v>0</v>
      </c>
      <c r="AL100" s="24">
        <v>0</v>
      </c>
      <c r="AM100" s="25">
        <v>0</v>
      </c>
      <c r="AN100" s="26">
        <v>0</v>
      </c>
      <c r="AO100" s="25">
        <v>0</v>
      </c>
      <c r="AP100" s="24">
        <v>0</v>
      </c>
      <c r="AQ100" s="24">
        <f t="shared" si="41"/>
        <v>4285159.22</v>
      </c>
      <c r="AR100" s="24">
        <f t="shared" si="42"/>
        <v>1305783.19</v>
      </c>
      <c r="AS100" s="25">
        <v>759</v>
      </c>
      <c r="AT100" s="24">
        <v>555827.88</v>
      </c>
      <c r="AU100" s="25">
        <v>105</v>
      </c>
      <c r="AV100" s="24">
        <v>52037.91</v>
      </c>
      <c r="AW100" s="25">
        <v>359</v>
      </c>
      <c r="AX100" s="24">
        <v>697917.4</v>
      </c>
      <c r="AY100" s="25">
        <v>60</v>
      </c>
      <c r="AZ100" s="24">
        <v>1485963.87</v>
      </c>
      <c r="BA100" s="25">
        <v>60</v>
      </c>
      <c r="BB100" s="26">
        <v>1493412.16</v>
      </c>
      <c r="BC100" s="25">
        <v>0</v>
      </c>
      <c r="BD100" s="24">
        <v>0</v>
      </c>
      <c r="BE100" s="25">
        <v>0</v>
      </c>
      <c r="BF100" s="26">
        <v>0</v>
      </c>
      <c r="BG100" s="25">
        <v>0</v>
      </c>
      <c r="BH100" s="24">
        <v>0</v>
      </c>
      <c r="BI100" s="24">
        <f t="shared" si="43"/>
        <v>4285159.22</v>
      </c>
      <c r="BJ100" s="24">
        <f t="shared" si="44"/>
        <v>1305783.19</v>
      </c>
      <c r="BK100" s="25">
        <v>759</v>
      </c>
      <c r="BL100" s="24">
        <v>555827.88</v>
      </c>
      <c r="BM100" s="25">
        <v>105</v>
      </c>
      <c r="BN100" s="24">
        <v>52037.91</v>
      </c>
      <c r="BO100" s="25">
        <v>359</v>
      </c>
      <c r="BP100" s="24">
        <v>697917.4</v>
      </c>
      <c r="BQ100" s="25">
        <v>60</v>
      </c>
      <c r="BR100" s="24">
        <v>1485963.87</v>
      </c>
      <c r="BS100" s="25">
        <v>60</v>
      </c>
      <c r="BT100" s="26">
        <v>1493412.16</v>
      </c>
      <c r="BU100" s="25">
        <v>0</v>
      </c>
      <c r="BV100" s="24">
        <v>0</v>
      </c>
      <c r="BW100" s="25">
        <v>0</v>
      </c>
      <c r="BX100" s="26">
        <v>0</v>
      </c>
      <c r="BY100" s="25">
        <v>0</v>
      </c>
      <c r="BZ100" s="24">
        <v>0</v>
      </c>
      <c r="CA100" s="24">
        <f t="shared" si="45"/>
        <v>3137685.69</v>
      </c>
      <c r="CB100" s="24">
        <f t="shared" si="46"/>
        <v>1465122.76</v>
      </c>
      <c r="CC100" s="25">
        <v>1327</v>
      </c>
      <c r="CD100" s="24">
        <v>582030.29</v>
      </c>
      <c r="CE100" s="25">
        <v>106</v>
      </c>
      <c r="CF100" s="24">
        <v>78056.87</v>
      </c>
      <c r="CG100" s="25">
        <v>539</v>
      </c>
      <c r="CH100" s="24">
        <v>805035.6</v>
      </c>
      <c r="CI100" s="25">
        <v>89</v>
      </c>
      <c r="CJ100" s="24">
        <v>259361.66</v>
      </c>
      <c r="CK100" s="25">
        <v>89</v>
      </c>
      <c r="CL100" s="26">
        <v>1413201.27</v>
      </c>
      <c r="CM100" s="25">
        <v>0</v>
      </c>
      <c r="CN100" s="24">
        <v>0</v>
      </c>
      <c r="CO100" s="25">
        <v>0</v>
      </c>
      <c r="CP100" s="26">
        <v>0</v>
      </c>
      <c r="CQ100" s="25">
        <v>0</v>
      </c>
      <c r="CR100" s="24">
        <v>0</v>
      </c>
    </row>
    <row r="101" spans="1:96" x14ac:dyDescent="0.25">
      <c r="A101" s="10" t="s">
        <v>259</v>
      </c>
      <c r="B101" s="8" t="s">
        <v>260</v>
      </c>
      <c r="C101" s="21">
        <v>330057</v>
      </c>
      <c r="D101" s="22" t="s">
        <v>144</v>
      </c>
      <c r="E101" s="22" t="s">
        <v>123</v>
      </c>
      <c r="F101" s="23" t="s">
        <v>145</v>
      </c>
      <c r="G101" s="24">
        <f t="shared" si="37"/>
        <v>21655179.539999999</v>
      </c>
      <c r="H101" s="24">
        <f t="shared" si="38"/>
        <v>12922079.689999999</v>
      </c>
      <c r="I101" s="25">
        <f t="shared" si="48"/>
        <v>4110</v>
      </c>
      <c r="J101" s="24">
        <f t="shared" si="48"/>
        <v>5394469.8499999996</v>
      </c>
      <c r="K101" s="25">
        <f t="shared" si="48"/>
        <v>901</v>
      </c>
      <c r="L101" s="24">
        <f t="shared" si="48"/>
        <v>555420.07999999996</v>
      </c>
      <c r="M101" s="25">
        <f t="shared" si="48"/>
        <v>4900</v>
      </c>
      <c r="N101" s="24">
        <f t="shared" si="48"/>
        <v>6972189.7599999998</v>
      </c>
      <c r="O101" s="25">
        <f t="shared" si="48"/>
        <v>184</v>
      </c>
      <c r="P101" s="24">
        <f t="shared" si="48"/>
        <v>1755599.45</v>
      </c>
      <c r="Q101" s="25">
        <f t="shared" si="48"/>
        <v>296</v>
      </c>
      <c r="R101" s="24">
        <f t="shared" si="48"/>
        <v>6977500.4000000004</v>
      </c>
      <c r="S101" s="25">
        <f t="shared" si="48"/>
        <v>0</v>
      </c>
      <c r="T101" s="24">
        <f t="shared" si="48"/>
        <v>0</v>
      </c>
      <c r="U101" s="25">
        <f t="shared" si="48"/>
        <v>0</v>
      </c>
      <c r="V101" s="24">
        <f t="shared" si="48"/>
        <v>0</v>
      </c>
      <c r="W101" s="25">
        <f t="shared" si="48"/>
        <v>0</v>
      </c>
      <c r="X101" s="24">
        <f t="shared" si="33"/>
        <v>0</v>
      </c>
      <c r="Y101" s="24">
        <f>Z101+AH101+AJ101+AP101</f>
        <v>7360742.1299999999</v>
      </c>
      <c r="Z101" s="24">
        <f>AB101+AD101+AF101</f>
        <v>3440812.17</v>
      </c>
      <c r="AA101" s="25">
        <v>1028</v>
      </c>
      <c r="AB101" s="24">
        <v>1396076.97</v>
      </c>
      <c r="AC101" s="25">
        <v>225</v>
      </c>
      <c r="AD101" s="24">
        <v>166626.01999999999</v>
      </c>
      <c r="AE101" s="25">
        <v>1470</v>
      </c>
      <c r="AF101" s="24">
        <v>1878109.18</v>
      </c>
      <c r="AG101" s="25">
        <v>55</v>
      </c>
      <c r="AH101" s="24">
        <v>526679.84</v>
      </c>
      <c r="AI101" s="25">
        <f>89</f>
        <v>89</v>
      </c>
      <c r="AJ101" s="26">
        <f>2093250.12+1300000</f>
        <v>3393250.12</v>
      </c>
      <c r="AK101" s="25">
        <v>0</v>
      </c>
      <c r="AL101" s="24">
        <v>0</v>
      </c>
      <c r="AM101" s="25">
        <v>0</v>
      </c>
      <c r="AN101" s="26">
        <v>0</v>
      </c>
      <c r="AO101" s="25">
        <v>0</v>
      </c>
      <c r="AP101" s="24">
        <v>0</v>
      </c>
      <c r="AQ101" s="24">
        <f>AR101+AZ101+BB101+BH101</f>
        <v>4766847.6399999997</v>
      </c>
      <c r="AR101" s="24">
        <f>AT101+AV101+AX101</f>
        <v>3020227.67</v>
      </c>
      <c r="AS101" s="25">
        <v>822</v>
      </c>
      <c r="AT101" s="24">
        <v>1301157.95</v>
      </c>
      <c r="AU101" s="25">
        <v>225</v>
      </c>
      <c r="AV101" s="24">
        <v>111084.02</v>
      </c>
      <c r="AW101" s="25">
        <v>980</v>
      </c>
      <c r="AX101" s="24">
        <v>1607985.7</v>
      </c>
      <c r="AY101" s="25">
        <v>37</v>
      </c>
      <c r="AZ101" s="24">
        <v>351119.89</v>
      </c>
      <c r="BA101" s="25">
        <v>59</v>
      </c>
      <c r="BB101" s="26">
        <v>1395500.08</v>
      </c>
      <c r="BC101" s="25">
        <v>0</v>
      </c>
      <c r="BD101" s="24">
        <v>0</v>
      </c>
      <c r="BE101" s="25">
        <v>0</v>
      </c>
      <c r="BF101" s="26">
        <v>0</v>
      </c>
      <c r="BG101" s="25">
        <v>0</v>
      </c>
      <c r="BH101" s="24">
        <v>0</v>
      </c>
      <c r="BI101" s="24">
        <f>BJ101+BR101+BT101+BZ101</f>
        <v>4766847.6399999997</v>
      </c>
      <c r="BJ101" s="24">
        <f>BL101+BN101+BP101</f>
        <v>3020227.67</v>
      </c>
      <c r="BK101" s="25">
        <v>822</v>
      </c>
      <c r="BL101" s="24">
        <v>1301157.95</v>
      </c>
      <c r="BM101" s="25">
        <v>225</v>
      </c>
      <c r="BN101" s="24">
        <v>111084.02</v>
      </c>
      <c r="BO101" s="25">
        <v>980</v>
      </c>
      <c r="BP101" s="24">
        <v>1607985.7</v>
      </c>
      <c r="BQ101" s="25">
        <v>37</v>
      </c>
      <c r="BR101" s="24">
        <v>351119.89</v>
      </c>
      <c r="BS101" s="25">
        <v>59</v>
      </c>
      <c r="BT101" s="26">
        <v>1395500.08</v>
      </c>
      <c r="BU101" s="25">
        <v>0</v>
      </c>
      <c r="BV101" s="24">
        <v>0</v>
      </c>
      <c r="BW101" s="25">
        <v>0</v>
      </c>
      <c r="BX101" s="26">
        <v>0</v>
      </c>
      <c r="BY101" s="25">
        <v>0</v>
      </c>
      <c r="BZ101" s="24">
        <v>0</v>
      </c>
      <c r="CA101" s="24">
        <f>CB101+CJ101+CL101+CR101</f>
        <v>4760742.13</v>
      </c>
      <c r="CB101" s="24">
        <f>CD101+CF101+CH101</f>
        <v>3440812.18</v>
      </c>
      <c r="CC101" s="25">
        <v>1438</v>
      </c>
      <c r="CD101" s="24">
        <v>1396076.98</v>
      </c>
      <c r="CE101" s="25">
        <v>226</v>
      </c>
      <c r="CF101" s="24">
        <v>166626.01999999999</v>
      </c>
      <c r="CG101" s="25">
        <v>1470</v>
      </c>
      <c r="CH101" s="24">
        <v>1878109.18</v>
      </c>
      <c r="CI101" s="25">
        <v>55</v>
      </c>
      <c r="CJ101" s="24">
        <v>526679.82999999996</v>
      </c>
      <c r="CK101" s="25">
        <f>89</f>
        <v>89</v>
      </c>
      <c r="CL101" s="26">
        <f>2093250.12-1300000</f>
        <v>793250.12</v>
      </c>
      <c r="CM101" s="25">
        <v>0</v>
      </c>
      <c r="CN101" s="24">
        <v>0</v>
      </c>
      <c r="CO101" s="25">
        <v>0</v>
      </c>
      <c r="CP101" s="26">
        <v>0</v>
      </c>
      <c r="CQ101" s="25">
        <v>0</v>
      </c>
      <c r="CR101" s="24">
        <v>0</v>
      </c>
    </row>
    <row r="102" spans="1:96" x14ac:dyDescent="0.25">
      <c r="A102" s="6" t="s">
        <v>261</v>
      </c>
      <c r="B102" s="8" t="s">
        <v>262</v>
      </c>
      <c r="C102" s="21">
        <v>330061</v>
      </c>
      <c r="D102" s="22" t="s">
        <v>144</v>
      </c>
      <c r="E102" s="22" t="s">
        <v>123</v>
      </c>
      <c r="F102" s="23" t="s">
        <v>145</v>
      </c>
      <c r="G102" s="24">
        <f t="shared" si="37"/>
        <v>116316937.25</v>
      </c>
      <c r="H102" s="24">
        <f t="shared" si="38"/>
        <v>52907284.340000004</v>
      </c>
      <c r="I102" s="25">
        <f t="shared" si="48"/>
        <v>21517</v>
      </c>
      <c r="J102" s="24">
        <f t="shared" si="48"/>
        <v>22789905.420000002</v>
      </c>
      <c r="K102" s="25">
        <f t="shared" si="48"/>
        <v>7117</v>
      </c>
      <c r="L102" s="24">
        <f t="shared" si="48"/>
        <v>4785148.57</v>
      </c>
      <c r="M102" s="25">
        <f t="shared" si="48"/>
        <v>21395</v>
      </c>
      <c r="N102" s="24">
        <f t="shared" si="48"/>
        <v>25332230.350000001</v>
      </c>
      <c r="O102" s="25">
        <f t="shared" si="48"/>
        <v>1007</v>
      </c>
      <c r="P102" s="24">
        <f t="shared" si="48"/>
        <v>11939225.15</v>
      </c>
      <c r="Q102" s="25">
        <f t="shared" si="48"/>
        <v>1706</v>
      </c>
      <c r="R102" s="24">
        <f t="shared" si="48"/>
        <v>51470427.759999998</v>
      </c>
      <c r="S102" s="25">
        <f t="shared" si="48"/>
        <v>0</v>
      </c>
      <c r="T102" s="24">
        <f t="shared" si="48"/>
        <v>0</v>
      </c>
      <c r="U102" s="25">
        <f t="shared" si="48"/>
        <v>30</v>
      </c>
      <c r="V102" s="24">
        <f t="shared" si="48"/>
        <v>3662385.4</v>
      </c>
      <c r="W102" s="25">
        <f t="shared" si="48"/>
        <v>0</v>
      </c>
      <c r="X102" s="24">
        <f t="shared" si="33"/>
        <v>0</v>
      </c>
      <c r="Y102" s="24">
        <f t="shared" si="39"/>
        <v>40304065.270000003</v>
      </c>
      <c r="Z102" s="24">
        <f t="shared" si="40"/>
        <v>13981169.390000001</v>
      </c>
      <c r="AA102" s="25">
        <v>5379</v>
      </c>
      <c r="AB102" s="24">
        <v>5714877.3899999997</v>
      </c>
      <c r="AC102" s="25">
        <v>1779</v>
      </c>
      <c r="AD102" s="24">
        <v>1435544.57</v>
      </c>
      <c r="AE102" s="25">
        <v>6419</v>
      </c>
      <c r="AF102" s="24">
        <v>6830747.4299999997</v>
      </c>
      <c r="AG102" s="25">
        <v>302</v>
      </c>
      <c r="AH102" s="24">
        <v>3581767.55</v>
      </c>
      <c r="AI102" s="25">
        <v>754</v>
      </c>
      <c r="AJ102" s="26">
        <v>22741128.329999998</v>
      </c>
      <c r="AK102" s="25">
        <v>0</v>
      </c>
      <c r="AL102" s="24">
        <v>0</v>
      </c>
      <c r="AM102" s="25">
        <v>9</v>
      </c>
      <c r="AN102" s="26">
        <v>1098715.6200000001</v>
      </c>
      <c r="AO102" s="25">
        <v>0</v>
      </c>
      <c r="AP102" s="24">
        <v>0</v>
      </c>
      <c r="AQ102" s="24">
        <f t="shared" si="41"/>
        <v>25154403.350000001</v>
      </c>
      <c r="AR102" s="24">
        <f t="shared" si="42"/>
        <v>12472472.77</v>
      </c>
      <c r="AS102" s="25">
        <v>4303</v>
      </c>
      <c r="AT102" s="24">
        <v>5680075.3200000003</v>
      </c>
      <c r="AU102" s="25">
        <v>1779</v>
      </c>
      <c r="AV102" s="24">
        <v>957029.71</v>
      </c>
      <c r="AW102" s="25">
        <v>4279</v>
      </c>
      <c r="AX102" s="24">
        <v>5835367.7400000002</v>
      </c>
      <c r="AY102" s="25">
        <v>201</v>
      </c>
      <c r="AZ102" s="24">
        <v>2387845.0299999998</v>
      </c>
      <c r="BA102" s="25">
        <v>341</v>
      </c>
      <c r="BB102" s="26">
        <v>10294085.550000001</v>
      </c>
      <c r="BC102" s="25">
        <v>0</v>
      </c>
      <c r="BD102" s="24">
        <v>0</v>
      </c>
      <c r="BE102" s="25">
        <v>6</v>
      </c>
      <c r="BF102" s="26">
        <v>732477.08</v>
      </c>
      <c r="BG102" s="25">
        <v>0</v>
      </c>
      <c r="BH102" s="24">
        <v>0</v>
      </c>
      <c r="BI102" s="24">
        <f t="shared" si="43"/>
        <v>25154403.350000001</v>
      </c>
      <c r="BJ102" s="24">
        <f t="shared" si="44"/>
        <v>12472472.77</v>
      </c>
      <c r="BK102" s="25">
        <v>4303</v>
      </c>
      <c r="BL102" s="24">
        <v>5680075.3200000003</v>
      </c>
      <c r="BM102" s="25">
        <v>1779</v>
      </c>
      <c r="BN102" s="24">
        <v>957029.71</v>
      </c>
      <c r="BO102" s="25">
        <v>4279</v>
      </c>
      <c r="BP102" s="24">
        <v>5835367.7400000002</v>
      </c>
      <c r="BQ102" s="25">
        <v>201</v>
      </c>
      <c r="BR102" s="24">
        <v>2387845.0299999998</v>
      </c>
      <c r="BS102" s="25">
        <v>341</v>
      </c>
      <c r="BT102" s="26">
        <v>10294085.550000001</v>
      </c>
      <c r="BU102" s="25">
        <v>0</v>
      </c>
      <c r="BV102" s="24">
        <v>0</v>
      </c>
      <c r="BW102" s="25">
        <v>6</v>
      </c>
      <c r="BX102" s="26">
        <v>732477.08</v>
      </c>
      <c r="BY102" s="25">
        <v>0</v>
      </c>
      <c r="BZ102" s="24">
        <v>0</v>
      </c>
      <c r="CA102" s="24">
        <f t="shared" si="45"/>
        <v>25704065.280000001</v>
      </c>
      <c r="CB102" s="24">
        <f t="shared" si="46"/>
        <v>13981169.41</v>
      </c>
      <c r="CC102" s="25">
        <v>7532</v>
      </c>
      <c r="CD102" s="24">
        <v>5714877.3899999997</v>
      </c>
      <c r="CE102" s="25">
        <v>1780</v>
      </c>
      <c r="CF102" s="24">
        <v>1435544.58</v>
      </c>
      <c r="CG102" s="25">
        <v>6418</v>
      </c>
      <c r="CH102" s="24">
        <v>6830747.4400000004</v>
      </c>
      <c r="CI102" s="25">
        <v>303</v>
      </c>
      <c r="CJ102" s="24">
        <v>3581767.54</v>
      </c>
      <c r="CK102" s="25">
        <v>270</v>
      </c>
      <c r="CL102" s="26">
        <v>8141128.3300000001</v>
      </c>
      <c r="CM102" s="25">
        <v>0</v>
      </c>
      <c r="CN102" s="24">
        <v>0</v>
      </c>
      <c r="CO102" s="25">
        <v>9</v>
      </c>
      <c r="CP102" s="26">
        <v>1098715.6200000001</v>
      </c>
      <c r="CQ102" s="25">
        <v>0</v>
      </c>
      <c r="CR102" s="24">
        <v>0</v>
      </c>
    </row>
    <row r="103" spans="1:96" x14ac:dyDescent="0.25">
      <c r="A103" s="6" t="s">
        <v>263</v>
      </c>
      <c r="B103" s="8" t="s">
        <v>57</v>
      </c>
      <c r="C103" s="21">
        <v>330251</v>
      </c>
      <c r="D103" s="22" t="s">
        <v>144</v>
      </c>
      <c r="E103" s="22" t="s">
        <v>123</v>
      </c>
      <c r="F103" s="23" t="s">
        <v>145</v>
      </c>
      <c r="G103" s="24">
        <f t="shared" si="37"/>
        <v>6505379.29</v>
      </c>
      <c r="H103" s="24">
        <f t="shared" si="38"/>
        <v>6505379.29</v>
      </c>
      <c r="I103" s="25">
        <f t="shared" si="48"/>
        <v>3952</v>
      </c>
      <c r="J103" s="24">
        <f t="shared" si="48"/>
        <v>1852065.28</v>
      </c>
      <c r="K103" s="25">
        <f t="shared" si="48"/>
        <v>1235</v>
      </c>
      <c r="L103" s="24">
        <f t="shared" si="48"/>
        <v>708993.74</v>
      </c>
      <c r="M103" s="25">
        <f t="shared" si="48"/>
        <v>3581</v>
      </c>
      <c r="N103" s="24">
        <f t="shared" si="48"/>
        <v>3944320.27</v>
      </c>
      <c r="O103" s="25">
        <f t="shared" si="48"/>
        <v>0</v>
      </c>
      <c r="P103" s="24">
        <f t="shared" si="48"/>
        <v>0</v>
      </c>
      <c r="Q103" s="25">
        <f t="shared" si="48"/>
        <v>0</v>
      </c>
      <c r="R103" s="24">
        <f t="shared" si="48"/>
        <v>0</v>
      </c>
      <c r="S103" s="25">
        <f t="shared" si="48"/>
        <v>0</v>
      </c>
      <c r="T103" s="24">
        <f t="shared" si="48"/>
        <v>0</v>
      </c>
      <c r="U103" s="25">
        <f t="shared" si="48"/>
        <v>0</v>
      </c>
      <c r="V103" s="24">
        <f t="shared" si="48"/>
        <v>0</v>
      </c>
      <c r="W103" s="25">
        <f t="shared" si="48"/>
        <v>0</v>
      </c>
      <c r="X103" s="24">
        <f t="shared" si="33"/>
        <v>0</v>
      </c>
      <c r="Y103" s="24">
        <f t="shared" si="39"/>
        <v>1951613.78</v>
      </c>
      <c r="Z103" s="24">
        <f t="shared" si="40"/>
        <v>1951613.78</v>
      </c>
      <c r="AA103" s="25">
        <v>988</v>
      </c>
      <c r="AB103" s="24">
        <v>555619.57999999996</v>
      </c>
      <c r="AC103" s="25">
        <v>309</v>
      </c>
      <c r="AD103" s="24">
        <v>212698.12</v>
      </c>
      <c r="AE103" s="25">
        <v>1074</v>
      </c>
      <c r="AF103" s="24">
        <v>1183296.08</v>
      </c>
      <c r="AG103" s="25">
        <v>0</v>
      </c>
      <c r="AH103" s="24">
        <v>0</v>
      </c>
      <c r="AI103" s="25">
        <v>0</v>
      </c>
      <c r="AJ103" s="26">
        <v>0</v>
      </c>
      <c r="AK103" s="25">
        <v>0</v>
      </c>
      <c r="AL103" s="24">
        <v>0</v>
      </c>
      <c r="AM103" s="25">
        <v>0</v>
      </c>
      <c r="AN103" s="26">
        <v>0</v>
      </c>
      <c r="AO103" s="25">
        <v>0</v>
      </c>
      <c r="AP103" s="24">
        <v>0</v>
      </c>
      <c r="AQ103" s="24">
        <f t="shared" si="41"/>
        <v>1301075.8600000001</v>
      </c>
      <c r="AR103" s="24">
        <f t="shared" si="42"/>
        <v>1301075.8600000001</v>
      </c>
      <c r="AS103" s="25">
        <v>790</v>
      </c>
      <c r="AT103" s="24">
        <v>370413.06</v>
      </c>
      <c r="AU103" s="25">
        <v>309</v>
      </c>
      <c r="AV103" s="24">
        <v>141798.75</v>
      </c>
      <c r="AW103" s="25">
        <v>716</v>
      </c>
      <c r="AX103" s="24">
        <v>788864.05</v>
      </c>
      <c r="AY103" s="25">
        <v>0</v>
      </c>
      <c r="AZ103" s="24">
        <v>0</v>
      </c>
      <c r="BA103" s="25">
        <v>0</v>
      </c>
      <c r="BB103" s="26">
        <v>0</v>
      </c>
      <c r="BC103" s="25">
        <v>0</v>
      </c>
      <c r="BD103" s="24">
        <v>0</v>
      </c>
      <c r="BE103" s="25">
        <v>0</v>
      </c>
      <c r="BF103" s="26">
        <v>0</v>
      </c>
      <c r="BG103" s="25">
        <v>0</v>
      </c>
      <c r="BH103" s="24">
        <v>0</v>
      </c>
      <c r="BI103" s="24">
        <f t="shared" si="43"/>
        <v>1301075.8600000001</v>
      </c>
      <c r="BJ103" s="24">
        <f t="shared" si="44"/>
        <v>1301075.8600000001</v>
      </c>
      <c r="BK103" s="25">
        <v>790</v>
      </c>
      <c r="BL103" s="24">
        <v>370413.06</v>
      </c>
      <c r="BM103" s="25">
        <v>309</v>
      </c>
      <c r="BN103" s="24">
        <v>141798.75</v>
      </c>
      <c r="BO103" s="25">
        <v>716</v>
      </c>
      <c r="BP103" s="24">
        <v>788864.05</v>
      </c>
      <c r="BQ103" s="25">
        <v>0</v>
      </c>
      <c r="BR103" s="24">
        <v>0</v>
      </c>
      <c r="BS103" s="25">
        <v>0</v>
      </c>
      <c r="BT103" s="26">
        <v>0</v>
      </c>
      <c r="BU103" s="25">
        <v>0</v>
      </c>
      <c r="BV103" s="24">
        <v>0</v>
      </c>
      <c r="BW103" s="25">
        <v>0</v>
      </c>
      <c r="BX103" s="26">
        <v>0</v>
      </c>
      <c r="BY103" s="25">
        <v>0</v>
      </c>
      <c r="BZ103" s="24">
        <v>0</v>
      </c>
      <c r="CA103" s="24">
        <f t="shared" si="45"/>
        <v>1951613.79</v>
      </c>
      <c r="CB103" s="24">
        <f t="shared" si="46"/>
        <v>1951613.79</v>
      </c>
      <c r="CC103" s="25">
        <v>1384</v>
      </c>
      <c r="CD103" s="24">
        <v>555619.57999999996</v>
      </c>
      <c r="CE103" s="25">
        <v>308</v>
      </c>
      <c r="CF103" s="24">
        <v>212698.12</v>
      </c>
      <c r="CG103" s="25">
        <v>1075</v>
      </c>
      <c r="CH103" s="24">
        <v>1183296.0900000001</v>
      </c>
      <c r="CI103" s="25">
        <v>0</v>
      </c>
      <c r="CJ103" s="24">
        <v>0</v>
      </c>
      <c r="CK103" s="25">
        <v>0</v>
      </c>
      <c r="CL103" s="26">
        <v>0</v>
      </c>
      <c r="CM103" s="25">
        <v>0</v>
      </c>
      <c r="CN103" s="24">
        <v>0</v>
      </c>
      <c r="CO103" s="25">
        <v>0</v>
      </c>
      <c r="CP103" s="26">
        <v>0</v>
      </c>
      <c r="CQ103" s="25">
        <v>0</v>
      </c>
      <c r="CR103" s="24">
        <v>0</v>
      </c>
    </row>
    <row r="104" spans="1:96" x14ac:dyDescent="0.25">
      <c r="A104" s="9">
        <v>83</v>
      </c>
      <c r="B104" s="8" t="s">
        <v>58</v>
      </c>
      <c r="C104" s="21">
        <v>330248</v>
      </c>
      <c r="D104" s="22" t="s">
        <v>144</v>
      </c>
      <c r="E104" s="22" t="s">
        <v>123</v>
      </c>
      <c r="F104" s="23" t="s">
        <v>145</v>
      </c>
      <c r="G104" s="24">
        <f t="shared" si="37"/>
        <v>21860887.120000001</v>
      </c>
      <c r="H104" s="24">
        <f t="shared" si="38"/>
        <v>3699458.53</v>
      </c>
      <c r="I104" s="25">
        <f t="shared" si="48"/>
        <v>2414</v>
      </c>
      <c r="J104" s="24">
        <f t="shared" si="48"/>
        <v>611124.31999999995</v>
      </c>
      <c r="K104" s="25">
        <f t="shared" si="48"/>
        <v>0</v>
      </c>
      <c r="L104" s="24">
        <f t="shared" si="48"/>
        <v>0</v>
      </c>
      <c r="M104" s="25">
        <f t="shared" si="48"/>
        <v>2261</v>
      </c>
      <c r="N104" s="24">
        <f t="shared" si="48"/>
        <v>3088334.21</v>
      </c>
      <c r="O104" s="25">
        <f t="shared" si="48"/>
        <v>255</v>
      </c>
      <c r="P104" s="24">
        <f t="shared" si="48"/>
        <v>2351529.0499999998</v>
      </c>
      <c r="Q104" s="25">
        <f t="shared" si="48"/>
        <v>674</v>
      </c>
      <c r="R104" s="24">
        <f t="shared" si="48"/>
        <v>15809899.539999999</v>
      </c>
      <c r="S104" s="25">
        <f t="shared" si="48"/>
        <v>0</v>
      </c>
      <c r="T104" s="24">
        <f t="shared" si="48"/>
        <v>0</v>
      </c>
      <c r="U104" s="25">
        <f t="shared" si="48"/>
        <v>0</v>
      </c>
      <c r="V104" s="24">
        <f t="shared" si="48"/>
        <v>0</v>
      </c>
      <c r="W104" s="25">
        <f t="shared" si="48"/>
        <v>0</v>
      </c>
      <c r="X104" s="24">
        <f t="shared" si="33"/>
        <v>0</v>
      </c>
      <c r="Y104" s="24">
        <f t="shared" si="39"/>
        <v>6404266.1399999997</v>
      </c>
      <c r="Z104" s="24">
        <f t="shared" si="40"/>
        <v>1109837.56</v>
      </c>
      <c r="AA104" s="25">
        <v>604</v>
      </c>
      <c r="AB104" s="24">
        <v>183337.3</v>
      </c>
      <c r="AC104" s="25">
        <v>0</v>
      </c>
      <c r="AD104" s="24">
        <v>0</v>
      </c>
      <c r="AE104" s="25">
        <v>678</v>
      </c>
      <c r="AF104" s="24">
        <v>926500.26</v>
      </c>
      <c r="AG104" s="25">
        <v>77</v>
      </c>
      <c r="AH104" s="24">
        <v>705458.72</v>
      </c>
      <c r="AI104" s="25">
        <v>202</v>
      </c>
      <c r="AJ104" s="26">
        <v>4588969.8600000003</v>
      </c>
      <c r="AK104" s="25">
        <v>0</v>
      </c>
      <c r="AL104" s="24">
        <v>0</v>
      </c>
      <c r="AM104" s="25">
        <v>0</v>
      </c>
      <c r="AN104" s="26">
        <v>0</v>
      </c>
      <c r="AO104" s="25">
        <v>0</v>
      </c>
      <c r="AP104" s="24">
        <v>0</v>
      </c>
      <c r="AQ104" s="24">
        <f t="shared" si="41"/>
        <v>4416177.42</v>
      </c>
      <c r="AR104" s="24">
        <f t="shared" si="42"/>
        <v>739891.7</v>
      </c>
      <c r="AS104" s="25">
        <v>483</v>
      </c>
      <c r="AT104" s="24">
        <v>122224.86</v>
      </c>
      <c r="AU104" s="25">
        <v>0</v>
      </c>
      <c r="AV104" s="24">
        <v>0</v>
      </c>
      <c r="AW104" s="25">
        <v>452</v>
      </c>
      <c r="AX104" s="24">
        <v>617666.84</v>
      </c>
      <c r="AY104" s="25">
        <v>51</v>
      </c>
      <c r="AZ104" s="24">
        <v>470305.81</v>
      </c>
      <c r="BA104" s="25">
        <v>135</v>
      </c>
      <c r="BB104" s="26">
        <v>3205979.91</v>
      </c>
      <c r="BC104" s="25">
        <v>0</v>
      </c>
      <c r="BD104" s="24">
        <v>0</v>
      </c>
      <c r="BE104" s="25">
        <v>0</v>
      </c>
      <c r="BF104" s="26">
        <v>0</v>
      </c>
      <c r="BG104" s="25">
        <v>0</v>
      </c>
      <c r="BH104" s="24">
        <v>0</v>
      </c>
      <c r="BI104" s="24">
        <f t="shared" si="43"/>
        <v>4416177.42</v>
      </c>
      <c r="BJ104" s="24">
        <f t="shared" si="44"/>
        <v>739891.7</v>
      </c>
      <c r="BK104" s="25">
        <v>483</v>
      </c>
      <c r="BL104" s="24">
        <v>122224.86</v>
      </c>
      <c r="BM104" s="25">
        <v>0</v>
      </c>
      <c r="BN104" s="24">
        <v>0</v>
      </c>
      <c r="BO104" s="25">
        <v>452</v>
      </c>
      <c r="BP104" s="24">
        <v>617666.84</v>
      </c>
      <c r="BQ104" s="25">
        <v>51</v>
      </c>
      <c r="BR104" s="24">
        <v>470305.81</v>
      </c>
      <c r="BS104" s="25">
        <v>135</v>
      </c>
      <c r="BT104" s="26">
        <v>3205979.91</v>
      </c>
      <c r="BU104" s="25">
        <v>0</v>
      </c>
      <c r="BV104" s="24">
        <v>0</v>
      </c>
      <c r="BW104" s="25">
        <v>0</v>
      </c>
      <c r="BX104" s="26">
        <v>0</v>
      </c>
      <c r="BY104" s="25">
        <v>0</v>
      </c>
      <c r="BZ104" s="24">
        <v>0</v>
      </c>
      <c r="CA104" s="24">
        <f t="shared" si="45"/>
        <v>6624266.1399999997</v>
      </c>
      <c r="CB104" s="24">
        <f t="shared" si="46"/>
        <v>1109837.57</v>
      </c>
      <c r="CC104" s="25">
        <v>844</v>
      </c>
      <c r="CD104" s="24">
        <v>183337.3</v>
      </c>
      <c r="CE104" s="25">
        <v>0</v>
      </c>
      <c r="CF104" s="24">
        <v>0</v>
      </c>
      <c r="CG104" s="25">
        <v>679</v>
      </c>
      <c r="CH104" s="24">
        <v>926500.27</v>
      </c>
      <c r="CI104" s="25">
        <v>76</v>
      </c>
      <c r="CJ104" s="24">
        <v>705458.71</v>
      </c>
      <c r="CK104" s="25">
        <v>202</v>
      </c>
      <c r="CL104" s="26">
        <v>4808969.8600000003</v>
      </c>
      <c r="CM104" s="25">
        <v>0</v>
      </c>
      <c r="CN104" s="24">
        <v>0</v>
      </c>
      <c r="CO104" s="25">
        <v>0</v>
      </c>
      <c r="CP104" s="26">
        <v>0</v>
      </c>
      <c r="CQ104" s="25">
        <v>0</v>
      </c>
      <c r="CR104" s="24">
        <v>0</v>
      </c>
    </row>
    <row r="105" spans="1:96" x14ac:dyDescent="0.25">
      <c r="A105" s="9">
        <v>84</v>
      </c>
      <c r="B105" s="8" t="s">
        <v>59</v>
      </c>
      <c r="C105" s="21">
        <v>330059</v>
      </c>
      <c r="D105" s="22" t="s">
        <v>144</v>
      </c>
      <c r="E105" s="22" t="s">
        <v>123</v>
      </c>
      <c r="F105" s="23" t="s">
        <v>145</v>
      </c>
      <c r="G105" s="24">
        <f t="shared" si="37"/>
        <v>39024485.960000001</v>
      </c>
      <c r="H105" s="24">
        <f t="shared" si="38"/>
        <v>29090550.41</v>
      </c>
      <c r="I105" s="25">
        <f t="shared" si="48"/>
        <v>15743</v>
      </c>
      <c r="J105" s="24">
        <f t="shared" si="48"/>
        <v>13969920.6</v>
      </c>
      <c r="K105" s="25">
        <f t="shared" si="48"/>
        <v>2528</v>
      </c>
      <c r="L105" s="24">
        <f t="shared" si="48"/>
        <v>1608465.59</v>
      </c>
      <c r="M105" s="25">
        <f t="shared" si="48"/>
        <v>10093</v>
      </c>
      <c r="N105" s="24">
        <f t="shared" si="48"/>
        <v>13512164.220000001</v>
      </c>
      <c r="O105" s="25">
        <f t="shared" si="48"/>
        <v>69</v>
      </c>
      <c r="P105" s="24">
        <f t="shared" si="48"/>
        <v>1471797.35</v>
      </c>
      <c r="Q105" s="25">
        <f t="shared" si="48"/>
        <v>415</v>
      </c>
      <c r="R105" s="24">
        <f t="shared" si="48"/>
        <v>8462138.1999999993</v>
      </c>
      <c r="S105" s="25">
        <f t="shared" si="48"/>
        <v>0</v>
      </c>
      <c r="T105" s="24">
        <f t="shared" si="48"/>
        <v>0</v>
      </c>
      <c r="U105" s="25">
        <f t="shared" si="48"/>
        <v>0</v>
      </c>
      <c r="V105" s="24">
        <f t="shared" si="48"/>
        <v>0</v>
      </c>
      <c r="W105" s="25">
        <f t="shared" si="48"/>
        <v>0</v>
      </c>
      <c r="X105" s="24">
        <f t="shared" si="33"/>
        <v>0</v>
      </c>
      <c r="Y105" s="24">
        <f t="shared" si="39"/>
        <v>10644171.390000001</v>
      </c>
      <c r="Z105" s="24">
        <f t="shared" si="40"/>
        <v>7453990.7199999997</v>
      </c>
      <c r="AA105" s="25">
        <v>3936</v>
      </c>
      <c r="AB105" s="24">
        <v>3541657.23</v>
      </c>
      <c r="AC105" s="25">
        <v>632</v>
      </c>
      <c r="AD105" s="24">
        <v>482539.68</v>
      </c>
      <c r="AE105" s="25">
        <v>3028</v>
      </c>
      <c r="AF105" s="24">
        <v>3429793.81</v>
      </c>
      <c r="AG105" s="25">
        <v>31</v>
      </c>
      <c r="AH105" s="24">
        <v>651539.21</v>
      </c>
      <c r="AI105" s="25">
        <v>125</v>
      </c>
      <c r="AJ105" s="26">
        <v>2538641.46</v>
      </c>
      <c r="AK105" s="25">
        <v>0</v>
      </c>
      <c r="AL105" s="24">
        <v>0</v>
      </c>
      <c r="AM105" s="25">
        <v>0</v>
      </c>
      <c r="AN105" s="26">
        <v>0</v>
      </c>
      <c r="AO105" s="25">
        <v>0</v>
      </c>
      <c r="AP105" s="24">
        <v>0</v>
      </c>
      <c r="AQ105" s="24">
        <f t="shared" si="41"/>
        <v>9018071.5999999996</v>
      </c>
      <c r="AR105" s="24">
        <f t="shared" si="42"/>
        <v>7091284.4900000002</v>
      </c>
      <c r="AS105" s="25">
        <v>3149</v>
      </c>
      <c r="AT105" s="24">
        <v>3443303.07</v>
      </c>
      <c r="AU105" s="25">
        <v>632</v>
      </c>
      <c r="AV105" s="24">
        <v>321693.12</v>
      </c>
      <c r="AW105" s="25">
        <v>2019</v>
      </c>
      <c r="AX105" s="24">
        <v>3326288.3</v>
      </c>
      <c r="AY105" s="25">
        <v>11</v>
      </c>
      <c r="AZ105" s="24">
        <v>234359.47</v>
      </c>
      <c r="BA105" s="25">
        <v>83</v>
      </c>
      <c r="BB105" s="26">
        <v>1692427.64</v>
      </c>
      <c r="BC105" s="25">
        <v>0</v>
      </c>
      <c r="BD105" s="24">
        <v>0</v>
      </c>
      <c r="BE105" s="25">
        <v>0</v>
      </c>
      <c r="BF105" s="26">
        <v>0</v>
      </c>
      <c r="BG105" s="25">
        <v>0</v>
      </c>
      <c r="BH105" s="24">
        <v>0</v>
      </c>
      <c r="BI105" s="24">
        <f t="shared" si="43"/>
        <v>9018071.5999999996</v>
      </c>
      <c r="BJ105" s="24">
        <f t="shared" si="44"/>
        <v>7091284.4900000002</v>
      </c>
      <c r="BK105" s="25">
        <v>3149</v>
      </c>
      <c r="BL105" s="24">
        <v>3443303.07</v>
      </c>
      <c r="BM105" s="25">
        <v>632</v>
      </c>
      <c r="BN105" s="24">
        <v>321693.12</v>
      </c>
      <c r="BO105" s="25">
        <v>2019</v>
      </c>
      <c r="BP105" s="24">
        <v>3326288.3</v>
      </c>
      <c r="BQ105" s="25">
        <v>11</v>
      </c>
      <c r="BR105" s="24">
        <v>234359.47</v>
      </c>
      <c r="BS105" s="25">
        <v>83</v>
      </c>
      <c r="BT105" s="26">
        <v>1692427.64</v>
      </c>
      <c r="BU105" s="25">
        <v>0</v>
      </c>
      <c r="BV105" s="24">
        <v>0</v>
      </c>
      <c r="BW105" s="25">
        <v>0</v>
      </c>
      <c r="BX105" s="26">
        <v>0</v>
      </c>
      <c r="BY105" s="25">
        <v>0</v>
      </c>
      <c r="BZ105" s="24">
        <v>0</v>
      </c>
      <c r="CA105" s="24">
        <f t="shared" si="45"/>
        <v>10344171.369999999</v>
      </c>
      <c r="CB105" s="24">
        <f t="shared" si="46"/>
        <v>7453990.71</v>
      </c>
      <c r="CC105" s="25">
        <v>5509</v>
      </c>
      <c r="CD105" s="24">
        <v>3541657.23</v>
      </c>
      <c r="CE105" s="25">
        <v>632</v>
      </c>
      <c r="CF105" s="24">
        <v>482539.67</v>
      </c>
      <c r="CG105" s="25">
        <v>3027</v>
      </c>
      <c r="CH105" s="24">
        <v>3429793.81</v>
      </c>
      <c r="CI105" s="25">
        <v>16</v>
      </c>
      <c r="CJ105" s="24">
        <v>351539.20000000001</v>
      </c>
      <c r="CK105" s="25">
        <v>124</v>
      </c>
      <c r="CL105" s="26">
        <v>2538641.46</v>
      </c>
      <c r="CM105" s="25">
        <v>0</v>
      </c>
      <c r="CN105" s="24">
        <v>0</v>
      </c>
      <c r="CO105" s="25">
        <v>0</v>
      </c>
      <c r="CP105" s="26">
        <v>0</v>
      </c>
      <c r="CQ105" s="25">
        <v>0</v>
      </c>
      <c r="CR105" s="24">
        <v>0</v>
      </c>
    </row>
    <row r="106" spans="1:96" x14ac:dyDescent="0.25">
      <c r="A106" s="10" t="s">
        <v>264</v>
      </c>
      <c r="B106" s="8" t="s">
        <v>60</v>
      </c>
      <c r="C106" s="21">
        <v>330336</v>
      </c>
      <c r="D106" s="22" t="s">
        <v>144</v>
      </c>
      <c r="E106" s="22" t="s">
        <v>123</v>
      </c>
      <c r="F106" s="23" t="s">
        <v>145</v>
      </c>
      <c r="G106" s="24">
        <f t="shared" si="37"/>
        <v>24668133.879999999</v>
      </c>
      <c r="H106" s="24">
        <f t="shared" si="38"/>
        <v>0</v>
      </c>
      <c r="I106" s="25">
        <f t="shared" si="48"/>
        <v>0</v>
      </c>
      <c r="J106" s="24">
        <f t="shared" si="48"/>
        <v>0</v>
      </c>
      <c r="K106" s="25">
        <f t="shared" si="48"/>
        <v>0</v>
      </c>
      <c r="L106" s="24">
        <f t="shared" si="48"/>
        <v>0</v>
      </c>
      <c r="M106" s="25">
        <f t="shared" si="48"/>
        <v>0</v>
      </c>
      <c r="N106" s="24">
        <f t="shared" si="48"/>
        <v>0</v>
      </c>
      <c r="O106" s="25">
        <f t="shared" si="48"/>
        <v>0</v>
      </c>
      <c r="P106" s="24">
        <f t="shared" si="48"/>
        <v>0</v>
      </c>
      <c r="Q106" s="25">
        <f t="shared" si="48"/>
        <v>0</v>
      </c>
      <c r="R106" s="24">
        <f t="shared" si="48"/>
        <v>0</v>
      </c>
      <c r="S106" s="25">
        <f t="shared" si="48"/>
        <v>0</v>
      </c>
      <c r="T106" s="24">
        <f t="shared" si="48"/>
        <v>0</v>
      </c>
      <c r="U106" s="25">
        <f t="shared" si="48"/>
        <v>0</v>
      </c>
      <c r="V106" s="24">
        <f t="shared" si="48"/>
        <v>0</v>
      </c>
      <c r="W106" s="25">
        <f t="shared" si="48"/>
        <v>8213</v>
      </c>
      <c r="X106" s="24">
        <f t="shared" si="33"/>
        <v>24668133.879999999</v>
      </c>
      <c r="Y106" s="24">
        <f t="shared" si="39"/>
        <v>6203423.4699999997</v>
      </c>
      <c r="Z106" s="24">
        <f t="shared" si="40"/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6">
        <v>0</v>
      </c>
      <c r="AK106" s="25">
        <v>0</v>
      </c>
      <c r="AL106" s="24">
        <v>0</v>
      </c>
      <c r="AM106" s="25">
        <v>0</v>
      </c>
      <c r="AN106" s="26">
        <v>0</v>
      </c>
      <c r="AO106" s="25">
        <v>2054</v>
      </c>
      <c r="AP106" s="24">
        <v>6203423.4699999997</v>
      </c>
      <c r="AQ106" s="24">
        <f t="shared" si="41"/>
        <v>6154903.4699999997</v>
      </c>
      <c r="AR106" s="24">
        <f t="shared" si="42"/>
        <v>0</v>
      </c>
      <c r="AS106" s="25">
        <v>0</v>
      </c>
      <c r="AT106" s="24">
        <v>0</v>
      </c>
      <c r="AU106" s="25">
        <v>0</v>
      </c>
      <c r="AV106" s="24">
        <v>0</v>
      </c>
      <c r="AW106" s="25">
        <v>0</v>
      </c>
      <c r="AX106" s="24">
        <v>0</v>
      </c>
      <c r="AY106" s="25">
        <v>0</v>
      </c>
      <c r="AZ106" s="24">
        <v>0</v>
      </c>
      <c r="BA106" s="25">
        <v>0</v>
      </c>
      <c r="BB106" s="26">
        <v>0</v>
      </c>
      <c r="BC106" s="25">
        <v>0</v>
      </c>
      <c r="BD106" s="24">
        <v>0</v>
      </c>
      <c r="BE106" s="25">
        <v>0</v>
      </c>
      <c r="BF106" s="26">
        <v>0</v>
      </c>
      <c r="BG106" s="25">
        <v>2053</v>
      </c>
      <c r="BH106" s="24">
        <v>6154903.4699999997</v>
      </c>
      <c r="BI106" s="24">
        <f t="shared" si="43"/>
        <v>6154903.4699999997</v>
      </c>
      <c r="BJ106" s="24">
        <f t="shared" si="44"/>
        <v>0</v>
      </c>
      <c r="BK106" s="25">
        <v>0</v>
      </c>
      <c r="BL106" s="24">
        <v>0</v>
      </c>
      <c r="BM106" s="25">
        <v>0</v>
      </c>
      <c r="BN106" s="24">
        <v>0</v>
      </c>
      <c r="BO106" s="25">
        <v>0</v>
      </c>
      <c r="BP106" s="24">
        <v>0</v>
      </c>
      <c r="BQ106" s="25">
        <v>0</v>
      </c>
      <c r="BR106" s="24">
        <v>0</v>
      </c>
      <c r="BS106" s="25">
        <v>0</v>
      </c>
      <c r="BT106" s="26">
        <v>0</v>
      </c>
      <c r="BU106" s="25">
        <v>0</v>
      </c>
      <c r="BV106" s="24">
        <v>0</v>
      </c>
      <c r="BW106" s="25">
        <v>0</v>
      </c>
      <c r="BX106" s="26">
        <v>0</v>
      </c>
      <c r="BY106" s="25">
        <v>2053</v>
      </c>
      <c r="BZ106" s="24">
        <v>6154903.4699999997</v>
      </c>
      <c r="CA106" s="24">
        <f t="shared" si="45"/>
        <v>6154903.4699999997</v>
      </c>
      <c r="CB106" s="24">
        <f t="shared" si="46"/>
        <v>0</v>
      </c>
      <c r="CC106" s="25">
        <v>0</v>
      </c>
      <c r="CD106" s="24">
        <v>0</v>
      </c>
      <c r="CE106" s="25">
        <v>0</v>
      </c>
      <c r="CF106" s="24">
        <v>0</v>
      </c>
      <c r="CG106" s="25">
        <v>0</v>
      </c>
      <c r="CH106" s="24">
        <v>0</v>
      </c>
      <c r="CI106" s="25">
        <v>0</v>
      </c>
      <c r="CJ106" s="24">
        <v>0</v>
      </c>
      <c r="CK106" s="25">
        <v>0</v>
      </c>
      <c r="CL106" s="26">
        <v>0</v>
      </c>
      <c r="CM106" s="25">
        <v>0</v>
      </c>
      <c r="CN106" s="24">
        <v>0</v>
      </c>
      <c r="CO106" s="25">
        <v>0</v>
      </c>
      <c r="CP106" s="26">
        <v>0</v>
      </c>
      <c r="CQ106" s="25">
        <v>2053</v>
      </c>
      <c r="CR106" s="24">
        <v>6154903.4699999997</v>
      </c>
    </row>
    <row r="107" spans="1:96" x14ac:dyDescent="0.25">
      <c r="A107" s="6" t="s">
        <v>265</v>
      </c>
      <c r="B107" s="8" t="s">
        <v>61</v>
      </c>
      <c r="C107" s="21">
        <v>330245</v>
      </c>
      <c r="D107" s="22" t="s">
        <v>144</v>
      </c>
      <c r="E107" s="22" t="s">
        <v>123</v>
      </c>
      <c r="F107" s="23" t="s">
        <v>145</v>
      </c>
      <c r="G107" s="24">
        <f t="shared" si="37"/>
        <v>6802835.4699999997</v>
      </c>
      <c r="H107" s="24">
        <f t="shared" si="38"/>
        <v>3508153.81</v>
      </c>
      <c r="I107" s="25">
        <f t="shared" si="48"/>
        <v>2764</v>
      </c>
      <c r="J107" s="24">
        <f t="shared" si="48"/>
        <v>420315.92</v>
      </c>
      <c r="K107" s="25">
        <f t="shared" si="48"/>
        <v>0</v>
      </c>
      <c r="L107" s="24">
        <f t="shared" si="48"/>
        <v>0</v>
      </c>
      <c r="M107" s="25">
        <f t="shared" si="48"/>
        <v>1469</v>
      </c>
      <c r="N107" s="24">
        <f t="shared" si="48"/>
        <v>3087837.89</v>
      </c>
      <c r="O107" s="25">
        <f t="shared" si="48"/>
        <v>179</v>
      </c>
      <c r="P107" s="24">
        <f t="shared" si="48"/>
        <v>3294681.66</v>
      </c>
      <c r="Q107" s="25">
        <f t="shared" si="48"/>
        <v>0</v>
      </c>
      <c r="R107" s="24">
        <f t="shared" si="48"/>
        <v>0</v>
      </c>
      <c r="S107" s="25">
        <f t="shared" si="48"/>
        <v>0</v>
      </c>
      <c r="T107" s="24">
        <f t="shared" si="48"/>
        <v>0</v>
      </c>
      <c r="U107" s="25">
        <f t="shared" si="48"/>
        <v>0</v>
      </c>
      <c r="V107" s="24">
        <f t="shared" si="48"/>
        <v>0</v>
      </c>
      <c r="W107" s="25">
        <f t="shared" si="48"/>
        <v>0</v>
      </c>
      <c r="X107" s="24">
        <f t="shared" si="33"/>
        <v>0</v>
      </c>
      <c r="Y107" s="24">
        <f t="shared" si="39"/>
        <v>3146183.71</v>
      </c>
      <c r="Z107" s="24">
        <f t="shared" si="40"/>
        <v>2157779.21</v>
      </c>
      <c r="AA107" s="25">
        <v>691</v>
      </c>
      <c r="AB107" s="24">
        <v>126094.78</v>
      </c>
      <c r="AC107" s="25">
        <v>0</v>
      </c>
      <c r="AD107" s="24">
        <v>0</v>
      </c>
      <c r="AE107" s="25">
        <v>441</v>
      </c>
      <c r="AF107" s="24">
        <v>2031684.43</v>
      </c>
      <c r="AG107" s="25">
        <v>54</v>
      </c>
      <c r="AH107" s="24">
        <v>988404.5</v>
      </c>
      <c r="AI107" s="25">
        <v>0</v>
      </c>
      <c r="AJ107" s="26">
        <v>0</v>
      </c>
      <c r="AK107" s="25">
        <v>0</v>
      </c>
      <c r="AL107" s="24">
        <v>0</v>
      </c>
      <c r="AM107" s="25">
        <v>0</v>
      </c>
      <c r="AN107" s="26">
        <v>0</v>
      </c>
      <c r="AO107" s="25">
        <v>0</v>
      </c>
      <c r="AP107" s="24">
        <v>0</v>
      </c>
      <c r="AQ107" s="24">
        <f t="shared" si="41"/>
        <v>1360567.09</v>
      </c>
      <c r="AR107" s="24">
        <f t="shared" si="42"/>
        <v>701630.76</v>
      </c>
      <c r="AS107" s="25">
        <v>553</v>
      </c>
      <c r="AT107" s="24">
        <v>84063.18</v>
      </c>
      <c r="AU107" s="25">
        <v>0</v>
      </c>
      <c r="AV107" s="24">
        <v>0</v>
      </c>
      <c r="AW107" s="25">
        <v>294</v>
      </c>
      <c r="AX107" s="24">
        <v>617567.57999999996</v>
      </c>
      <c r="AY107" s="25">
        <v>36</v>
      </c>
      <c r="AZ107" s="24">
        <v>658936.32999999996</v>
      </c>
      <c r="BA107" s="25">
        <v>0</v>
      </c>
      <c r="BB107" s="26">
        <v>0</v>
      </c>
      <c r="BC107" s="25">
        <v>0</v>
      </c>
      <c r="BD107" s="24">
        <v>0</v>
      </c>
      <c r="BE107" s="25">
        <v>0</v>
      </c>
      <c r="BF107" s="26">
        <v>0</v>
      </c>
      <c r="BG107" s="25">
        <v>0</v>
      </c>
      <c r="BH107" s="24">
        <v>0</v>
      </c>
      <c r="BI107" s="24">
        <f t="shared" si="43"/>
        <v>1110247.27</v>
      </c>
      <c r="BJ107" s="24">
        <f t="shared" si="44"/>
        <v>451310.94</v>
      </c>
      <c r="BK107" s="25">
        <v>553</v>
      </c>
      <c r="BL107" s="24">
        <v>84063.18</v>
      </c>
      <c r="BM107" s="25">
        <v>0</v>
      </c>
      <c r="BN107" s="24">
        <v>0</v>
      </c>
      <c r="BO107" s="25">
        <v>294</v>
      </c>
      <c r="BP107" s="24">
        <v>367247.76</v>
      </c>
      <c r="BQ107" s="25">
        <v>36</v>
      </c>
      <c r="BR107" s="24">
        <v>658936.32999999996</v>
      </c>
      <c r="BS107" s="25">
        <v>0</v>
      </c>
      <c r="BT107" s="26">
        <v>0</v>
      </c>
      <c r="BU107" s="25">
        <v>0</v>
      </c>
      <c r="BV107" s="24">
        <v>0</v>
      </c>
      <c r="BW107" s="25">
        <v>0</v>
      </c>
      <c r="BX107" s="26">
        <v>0</v>
      </c>
      <c r="BY107" s="25">
        <v>0</v>
      </c>
      <c r="BZ107" s="24">
        <v>0</v>
      </c>
      <c r="CA107" s="24">
        <f t="shared" si="45"/>
        <v>1185837.3999999999</v>
      </c>
      <c r="CB107" s="24">
        <f t="shared" si="46"/>
        <v>197432.9</v>
      </c>
      <c r="CC107" s="25">
        <v>967</v>
      </c>
      <c r="CD107" s="24">
        <v>126094.78</v>
      </c>
      <c r="CE107" s="25">
        <v>0</v>
      </c>
      <c r="CF107" s="24">
        <v>0</v>
      </c>
      <c r="CG107" s="25">
        <v>440</v>
      </c>
      <c r="CH107" s="24">
        <v>71338.12</v>
      </c>
      <c r="CI107" s="25">
        <v>53</v>
      </c>
      <c r="CJ107" s="24">
        <v>988404.5</v>
      </c>
      <c r="CK107" s="25">
        <v>0</v>
      </c>
      <c r="CL107" s="26">
        <v>0</v>
      </c>
      <c r="CM107" s="25">
        <v>0</v>
      </c>
      <c r="CN107" s="24">
        <v>0</v>
      </c>
      <c r="CO107" s="25">
        <v>0</v>
      </c>
      <c r="CP107" s="26">
        <v>0</v>
      </c>
      <c r="CQ107" s="25">
        <v>0</v>
      </c>
      <c r="CR107" s="24">
        <v>0</v>
      </c>
    </row>
    <row r="108" spans="1:96" x14ac:dyDescent="0.25">
      <c r="A108" s="6" t="s">
        <v>266</v>
      </c>
      <c r="B108" s="8" t="s">
        <v>108</v>
      </c>
      <c r="C108" s="21">
        <v>330113</v>
      </c>
      <c r="D108" s="22" t="s">
        <v>144</v>
      </c>
      <c r="E108" s="22" t="s">
        <v>135</v>
      </c>
      <c r="F108" s="23" t="s">
        <v>145</v>
      </c>
      <c r="G108" s="24">
        <f t="shared" si="37"/>
        <v>96788215.909999996</v>
      </c>
      <c r="H108" s="24">
        <f t="shared" si="38"/>
        <v>37863490.030000001</v>
      </c>
      <c r="I108" s="25">
        <f t="shared" ref="I108:X124" si="49">AA108+AS108+BK108+CC108</f>
        <v>34607</v>
      </c>
      <c r="J108" s="24">
        <f t="shared" si="49"/>
        <v>13831716.189999999</v>
      </c>
      <c r="K108" s="25">
        <f t="shared" si="49"/>
        <v>7616</v>
      </c>
      <c r="L108" s="24">
        <f t="shared" si="49"/>
        <v>4815340.22</v>
      </c>
      <c r="M108" s="25">
        <f t="shared" si="49"/>
        <v>27850</v>
      </c>
      <c r="N108" s="24">
        <f t="shared" si="49"/>
        <v>19216433.620000001</v>
      </c>
      <c r="O108" s="25">
        <f t="shared" si="49"/>
        <v>942</v>
      </c>
      <c r="P108" s="24">
        <f t="shared" si="49"/>
        <v>10141040.310000001</v>
      </c>
      <c r="Q108" s="25">
        <f t="shared" si="49"/>
        <v>1738</v>
      </c>
      <c r="R108" s="24">
        <f t="shared" si="49"/>
        <v>48783685.57</v>
      </c>
      <c r="S108" s="25">
        <f t="shared" si="49"/>
        <v>528</v>
      </c>
      <c r="T108" s="24">
        <f t="shared" si="49"/>
        <v>14577240.380000001</v>
      </c>
      <c r="U108" s="25">
        <f t="shared" si="49"/>
        <v>29</v>
      </c>
      <c r="V108" s="24">
        <f t="shared" si="49"/>
        <v>4339892.74</v>
      </c>
      <c r="W108" s="25">
        <f t="shared" si="49"/>
        <v>0</v>
      </c>
      <c r="X108" s="24">
        <f t="shared" si="33"/>
        <v>0</v>
      </c>
      <c r="Y108" s="24">
        <f t="shared" si="39"/>
        <v>27941325.07</v>
      </c>
      <c r="Z108" s="24">
        <f t="shared" si="40"/>
        <v>10263907.310000001</v>
      </c>
      <c r="AA108" s="25">
        <v>8652</v>
      </c>
      <c r="AB108" s="24">
        <v>3590993.61</v>
      </c>
      <c r="AC108" s="25">
        <v>1904</v>
      </c>
      <c r="AD108" s="24">
        <v>1444602.07</v>
      </c>
      <c r="AE108" s="25">
        <v>8355</v>
      </c>
      <c r="AF108" s="24">
        <v>5228311.63</v>
      </c>
      <c r="AG108" s="25">
        <v>283</v>
      </c>
      <c r="AH108" s="24">
        <v>3042312.09</v>
      </c>
      <c r="AI108" s="25">
        <v>521</v>
      </c>
      <c r="AJ108" s="26">
        <v>14635105.67</v>
      </c>
      <c r="AK108" s="25">
        <v>158</v>
      </c>
      <c r="AL108" s="24">
        <v>4373172.1100000003</v>
      </c>
      <c r="AM108" s="25">
        <v>9</v>
      </c>
      <c r="AN108" s="26">
        <v>1301967.82</v>
      </c>
      <c r="AO108" s="25">
        <v>0</v>
      </c>
      <c r="AP108" s="24">
        <v>0</v>
      </c>
      <c r="AQ108" s="24">
        <f t="shared" si="41"/>
        <v>20452782.879999999</v>
      </c>
      <c r="AR108" s="24">
        <f t="shared" si="42"/>
        <v>8667837.7100000009</v>
      </c>
      <c r="AS108" s="25">
        <v>6921</v>
      </c>
      <c r="AT108" s="24">
        <v>3324864.49</v>
      </c>
      <c r="AU108" s="25">
        <v>1904</v>
      </c>
      <c r="AV108" s="24">
        <v>963068.04</v>
      </c>
      <c r="AW108" s="25">
        <v>5570</v>
      </c>
      <c r="AX108" s="24">
        <v>4379905.18</v>
      </c>
      <c r="AY108" s="25">
        <v>188</v>
      </c>
      <c r="AZ108" s="24">
        <v>2028208.06</v>
      </c>
      <c r="BA108" s="25">
        <v>348</v>
      </c>
      <c r="BB108" s="26">
        <v>9756737.1099999994</v>
      </c>
      <c r="BC108" s="25">
        <v>106</v>
      </c>
      <c r="BD108" s="24">
        <v>2915448.08</v>
      </c>
      <c r="BE108" s="25">
        <v>6</v>
      </c>
      <c r="BF108" s="26">
        <v>867978.55</v>
      </c>
      <c r="BG108" s="25">
        <v>0</v>
      </c>
      <c r="BH108" s="24">
        <v>0</v>
      </c>
      <c r="BI108" s="24">
        <f t="shared" si="43"/>
        <v>20452782.879999999</v>
      </c>
      <c r="BJ108" s="24">
        <f t="shared" si="44"/>
        <v>8667837.7100000009</v>
      </c>
      <c r="BK108" s="25">
        <v>6921</v>
      </c>
      <c r="BL108" s="24">
        <v>3324864.49</v>
      </c>
      <c r="BM108" s="25">
        <v>1904</v>
      </c>
      <c r="BN108" s="24">
        <v>963068.04</v>
      </c>
      <c r="BO108" s="25">
        <v>5570</v>
      </c>
      <c r="BP108" s="24">
        <v>4379905.18</v>
      </c>
      <c r="BQ108" s="25">
        <v>188</v>
      </c>
      <c r="BR108" s="24">
        <v>2028208.06</v>
      </c>
      <c r="BS108" s="25">
        <v>348</v>
      </c>
      <c r="BT108" s="26">
        <v>9756737.1099999994</v>
      </c>
      <c r="BU108" s="25">
        <v>106</v>
      </c>
      <c r="BV108" s="24">
        <v>2915448.08</v>
      </c>
      <c r="BW108" s="25">
        <v>6</v>
      </c>
      <c r="BX108" s="26">
        <v>867978.55</v>
      </c>
      <c r="BY108" s="25">
        <v>0</v>
      </c>
      <c r="BZ108" s="24">
        <v>0</v>
      </c>
      <c r="CA108" s="24">
        <f t="shared" si="45"/>
        <v>27941325.079999998</v>
      </c>
      <c r="CB108" s="24">
        <f t="shared" si="46"/>
        <v>10263907.300000001</v>
      </c>
      <c r="CC108" s="25">
        <v>12113</v>
      </c>
      <c r="CD108" s="24">
        <v>3590993.6</v>
      </c>
      <c r="CE108" s="25">
        <v>1904</v>
      </c>
      <c r="CF108" s="24">
        <v>1444602.07</v>
      </c>
      <c r="CG108" s="25">
        <v>8355</v>
      </c>
      <c r="CH108" s="24">
        <v>5228311.63</v>
      </c>
      <c r="CI108" s="25">
        <v>283</v>
      </c>
      <c r="CJ108" s="24">
        <v>3042312.1</v>
      </c>
      <c r="CK108" s="25">
        <v>521</v>
      </c>
      <c r="CL108" s="26">
        <v>14635105.68</v>
      </c>
      <c r="CM108" s="25">
        <v>158</v>
      </c>
      <c r="CN108" s="24">
        <v>4373172.1100000003</v>
      </c>
      <c r="CO108" s="25">
        <v>8</v>
      </c>
      <c r="CP108" s="26">
        <v>1301967.82</v>
      </c>
      <c r="CQ108" s="25">
        <v>0</v>
      </c>
      <c r="CR108" s="24">
        <v>0</v>
      </c>
    </row>
    <row r="109" spans="1:96" x14ac:dyDescent="0.25">
      <c r="A109" s="6" t="s">
        <v>267</v>
      </c>
      <c r="B109" s="8" t="s">
        <v>62</v>
      </c>
      <c r="C109" s="21">
        <v>330305</v>
      </c>
      <c r="D109" s="22" t="s">
        <v>144</v>
      </c>
      <c r="E109" s="22" t="s">
        <v>129</v>
      </c>
      <c r="F109" s="23" t="s">
        <v>145</v>
      </c>
      <c r="G109" s="24">
        <f t="shared" si="37"/>
        <v>1029505.79</v>
      </c>
      <c r="H109" s="24">
        <f t="shared" si="38"/>
        <v>905079.55</v>
      </c>
      <c r="I109" s="25">
        <f t="shared" si="49"/>
        <v>405</v>
      </c>
      <c r="J109" s="24">
        <f t="shared" si="49"/>
        <v>103606.68</v>
      </c>
      <c r="K109" s="25">
        <f t="shared" si="49"/>
        <v>152</v>
      </c>
      <c r="L109" s="24">
        <f t="shared" si="49"/>
        <v>93646.65</v>
      </c>
      <c r="M109" s="25">
        <f t="shared" si="49"/>
        <v>741</v>
      </c>
      <c r="N109" s="24">
        <f t="shared" si="49"/>
        <v>707826.22</v>
      </c>
      <c r="O109" s="25">
        <f t="shared" si="49"/>
        <v>14</v>
      </c>
      <c r="P109" s="24">
        <f t="shared" si="49"/>
        <v>124426.24000000001</v>
      </c>
      <c r="Q109" s="25">
        <f t="shared" si="49"/>
        <v>0</v>
      </c>
      <c r="R109" s="24">
        <f t="shared" si="49"/>
        <v>0</v>
      </c>
      <c r="S109" s="25">
        <f t="shared" si="49"/>
        <v>0</v>
      </c>
      <c r="T109" s="24">
        <f t="shared" si="49"/>
        <v>0</v>
      </c>
      <c r="U109" s="25">
        <f t="shared" si="49"/>
        <v>0</v>
      </c>
      <c r="V109" s="24">
        <f t="shared" si="49"/>
        <v>0</v>
      </c>
      <c r="W109" s="25">
        <f t="shared" si="49"/>
        <v>0</v>
      </c>
      <c r="X109" s="24">
        <f t="shared" si="33"/>
        <v>0</v>
      </c>
      <c r="Y109" s="24">
        <f t="shared" si="39"/>
        <v>310251.74</v>
      </c>
      <c r="Z109" s="24">
        <f t="shared" si="40"/>
        <v>271523.87</v>
      </c>
      <c r="AA109" s="25">
        <v>101</v>
      </c>
      <c r="AB109" s="24">
        <v>31082</v>
      </c>
      <c r="AC109" s="25">
        <v>38</v>
      </c>
      <c r="AD109" s="24">
        <v>28094</v>
      </c>
      <c r="AE109" s="25">
        <v>222</v>
      </c>
      <c r="AF109" s="24">
        <v>212347.87</v>
      </c>
      <c r="AG109" s="25">
        <v>4</v>
      </c>
      <c r="AH109" s="24">
        <v>38727.870000000003</v>
      </c>
      <c r="AI109" s="25">
        <v>0</v>
      </c>
      <c r="AJ109" s="26">
        <v>0</v>
      </c>
      <c r="AK109" s="25">
        <v>0</v>
      </c>
      <c r="AL109" s="24">
        <v>0</v>
      </c>
      <c r="AM109" s="25">
        <v>0</v>
      </c>
      <c r="AN109" s="26">
        <v>0</v>
      </c>
      <c r="AO109" s="25">
        <v>0</v>
      </c>
      <c r="AP109" s="24">
        <v>0</v>
      </c>
      <c r="AQ109" s="24">
        <f t="shared" si="41"/>
        <v>205501.16</v>
      </c>
      <c r="AR109" s="24">
        <f t="shared" si="42"/>
        <v>181015.91</v>
      </c>
      <c r="AS109" s="25">
        <v>81</v>
      </c>
      <c r="AT109" s="24">
        <v>20721.34</v>
      </c>
      <c r="AU109" s="25">
        <v>38</v>
      </c>
      <c r="AV109" s="24">
        <v>18729.330000000002</v>
      </c>
      <c r="AW109" s="25">
        <v>148</v>
      </c>
      <c r="AX109" s="24">
        <v>141565.24</v>
      </c>
      <c r="AY109" s="25">
        <v>3</v>
      </c>
      <c r="AZ109" s="24">
        <v>24485.25</v>
      </c>
      <c r="BA109" s="25">
        <v>0</v>
      </c>
      <c r="BB109" s="26">
        <v>0</v>
      </c>
      <c r="BC109" s="25">
        <v>0</v>
      </c>
      <c r="BD109" s="24">
        <v>0</v>
      </c>
      <c r="BE109" s="25">
        <v>0</v>
      </c>
      <c r="BF109" s="26">
        <v>0</v>
      </c>
      <c r="BG109" s="25">
        <v>0</v>
      </c>
      <c r="BH109" s="24">
        <v>0</v>
      </c>
      <c r="BI109" s="24">
        <f t="shared" si="43"/>
        <v>205501.16</v>
      </c>
      <c r="BJ109" s="24">
        <f t="shared" si="44"/>
        <v>181015.91</v>
      </c>
      <c r="BK109" s="25">
        <v>81</v>
      </c>
      <c r="BL109" s="24">
        <v>20721.34</v>
      </c>
      <c r="BM109" s="25">
        <v>38</v>
      </c>
      <c r="BN109" s="24">
        <v>18729.330000000002</v>
      </c>
      <c r="BO109" s="25">
        <v>148</v>
      </c>
      <c r="BP109" s="24">
        <v>141565.24</v>
      </c>
      <c r="BQ109" s="25">
        <v>3</v>
      </c>
      <c r="BR109" s="24">
        <v>24485.25</v>
      </c>
      <c r="BS109" s="25">
        <v>0</v>
      </c>
      <c r="BT109" s="26">
        <v>0</v>
      </c>
      <c r="BU109" s="25">
        <v>0</v>
      </c>
      <c r="BV109" s="24">
        <v>0</v>
      </c>
      <c r="BW109" s="25">
        <v>0</v>
      </c>
      <c r="BX109" s="26">
        <v>0</v>
      </c>
      <c r="BY109" s="25">
        <v>0</v>
      </c>
      <c r="BZ109" s="24">
        <v>0</v>
      </c>
      <c r="CA109" s="24">
        <f t="shared" si="45"/>
        <v>308251.73</v>
      </c>
      <c r="CB109" s="24">
        <f t="shared" si="46"/>
        <v>271523.86</v>
      </c>
      <c r="CC109" s="25">
        <v>142</v>
      </c>
      <c r="CD109" s="24">
        <v>31082</v>
      </c>
      <c r="CE109" s="25">
        <v>38</v>
      </c>
      <c r="CF109" s="24">
        <v>28093.99</v>
      </c>
      <c r="CG109" s="25">
        <v>223</v>
      </c>
      <c r="CH109" s="24">
        <v>212347.87</v>
      </c>
      <c r="CI109" s="25">
        <v>4</v>
      </c>
      <c r="CJ109" s="24">
        <v>36727.870000000003</v>
      </c>
      <c r="CK109" s="25">
        <v>0</v>
      </c>
      <c r="CL109" s="26">
        <v>0</v>
      </c>
      <c r="CM109" s="25">
        <v>0</v>
      </c>
      <c r="CN109" s="24">
        <v>0</v>
      </c>
      <c r="CO109" s="25">
        <v>0</v>
      </c>
      <c r="CP109" s="26">
        <v>0</v>
      </c>
      <c r="CQ109" s="25">
        <v>0</v>
      </c>
      <c r="CR109" s="24">
        <v>0</v>
      </c>
    </row>
    <row r="110" spans="1:96" x14ac:dyDescent="0.25">
      <c r="A110" s="10" t="s">
        <v>268</v>
      </c>
      <c r="B110" s="8" t="s">
        <v>113</v>
      </c>
      <c r="C110" s="21">
        <v>330307</v>
      </c>
      <c r="D110" s="22" t="s">
        <v>144</v>
      </c>
      <c r="E110" s="22" t="s">
        <v>129</v>
      </c>
      <c r="F110" s="23" t="s">
        <v>145</v>
      </c>
      <c r="G110" s="24">
        <f t="shared" si="37"/>
        <v>214852.52</v>
      </c>
      <c r="H110" s="24">
        <f t="shared" si="38"/>
        <v>214852.52</v>
      </c>
      <c r="I110" s="25">
        <f t="shared" si="49"/>
        <v>63</v>
      </c>
      <c r="J110" s="24">
        <f t="shared" si="49"/>
        <v>26883.8</v>
      </c>
      <c r="K110" s="25">
        <f t="shared" si="49"/>
        <v>30</v>
      </c>
      <c r="L110" s="24">
        <f t="shared" si="49"/>
        <v>17824.990000000002</v>
      </c>
      <c r="M110" s="25">
        <f t="shared" si="49"/>
        <v>161</v>
      </c>
      <c r="N110" s="24">
        <f t="shared" si="49"/>
        <v>170143.73</v>
      </c>
      <c r="O110" s="25">
        <f t="shared" si="49"/>
        <v>0</v>
      </c>
      <c r="P110" s="24">
        <f t="shared" si="49"/>
        <v>0</v>
      </c>
      <c r="Q110" s="25">
        <f t="shared" si="49"/>
        <v>0</v>
      </c>
      <c r="R110" s="24">
        <f t="shared" si="49"/>
        <v>0</v>
      </c>
      <c r="S110" s="25">
        <f t="shared" si="49"/>
        <v>0</v>
      </c>
      <c r="T110" s="24">
        <f t="shared" si="49"/>
        <v>0</v>
      </c>
      <c r="U110" s="25">
        <f t="shared" si="49"/>
        <v>0</v>
      </c>
      <c r="V110" s="24">
        <f t="shared" si="49"/>
        <v>0</v>
      </c>
      <c r="W110" s="25">
        <f t="shared" si="49"/>
        <v>0</v>
      </c>
      <c r="X110" s="24">
        <f t="shared" si="33"/>
        <v>0</v>
      </c>
      <c r="Y110" s="24">
        <f t="shared" si="39"/>
        <v>64455.76</v>
      </c>
      <c r="Z110" s="24">
        <f t="shared" si="40"/>
        <v>64455.76</v>
      </c>
      <c r="AA110" s="25">
        <v>16</v>
      </c>
      <c r="AB110" s="24">
        <v>8065.14</v>
      </c>
      <c r="AC110" s="25">
        <v>8</v>
      </c>
      <c r="AD110" s="24">
        <v>5347.5</v>
      </c>
      <c r="AE110" s="25">
        <v>48</v>
      </c>
      <c r="AF110" s="24">
        <v>51043.12</v>
      </c>
      <c r="AG110" s="25">
        <v>0</v>
      </c>
      <c r="AH110" s="24">
        <v>0</v>
      </c>
      <c r="AI110" s="25">
        <v>0</v>
      </c>
      <c r="AJ110" s="26">
        <v>0</v>
      </c>
      <c r="AK110" s="25">
        <v>0</v>
      </c>
      <c r="AL110" s="24">
        <v>0</v>
      </c>
      <c r="AM110" s="25">
        <v>0</v>
      </c>
      <c r="AN110" s="26">
        <v>0</v>
      </c>
      <c r="AO110" s="25">
        <v>0</v>
      </c>
      <c r="AP110" s="24">
        <v>0</v>
      </c>
      <c r="AQ110" s="24">
        <f t="shared" si="41"/>
        <v>42970.51</v>
      </c>
      <c r="AR110" s="24">
        <f t="shared" si="42"/>
        <v>42970.51</v>
      </c>
      <c r="AS110" s="25">
        <v>13</v>
      </c>
      <c r="AT110" s="24">
        <v>5376.76</v>
      </c>
      <c r="AU110" s="25">
        <v>8</v>
      </c>
      <c r="AV110" s="24">
        <v>3565</v>
      </c>
      <c r="AW110" s="25">
        <v>32</v>
      </c>
      <c r="AX110" s="24">
        <v>34028.75</v>
      </c>
      <c r="AY110" s="25">
        <v>0</v>
      </c>
      <c r="AZ110" s="24">
        <v>0</v>
      </c>
      <c r="BA110" s="25">
        <v>0</v>
      </c>
      <c r="BB110" s="26">
        <v>0</v>
      </c>
      <c r="BC110" s="25">
        <v>0</v>
      </c>
      <c r="BD110" s="24">
        <v>0</v>
      </c>
      <c r="BE110" s="25">
        <v>0</v>
      </c>
      <c r="BF110" s="26">
        <v>0</v>
      </c>
      <c r="BG110" s="25">
        <v>0</v>
      </c>
      <c r="BH110" s="24">
        <v>0</v>
      </c>
      <c r="BI110" s="24">
        <f t="shared" si="43"/>
        <v>42970.51</v>
      </c>
      <c r="BJ110" s="24">
        <f t="shared" si="44"/>
        <v>42970.51</v>
      </c>
      <c r="BK110" s="25">
        <v>13</v>
      </c>
      <c r="BL110" s="24">
        <v>5376.76</v>
      </c>
      <c r="BM110" s="25">
        <v>8</v>
      </c>
      <c r="BN110" s="24">
        <v>3565</v>
      </c>
      <c r="BO110" s="25">
        <v>32</v>
      </c>
      <c r="BP110" s="24">
        <v>34028.75</v>
      </c>
      <c r="BQ110" s="25">
        <v>0</v>
      </c>
      <c r="BR110" s="24">
        <v>0</v>
      </c>
      <c r="BS110" s="25">
        <v>0</v>
      </c>
      <c r="BT110" s="26">
        <v>0</v>
      </c>
      <c r="BU110" s="25">
        <v>0</v>
      </c>
      <c r="BV110" s="24">
        <v>0</v>
      </c>
      <c r="BW110" s="25">
        <v>0</v>
      </c>
      <c r="BX110" s="26">
        <v>0</v>
      </c>
      <c r="BY110" s="25">
        <v>0</v>
      </c>
      <c r="BZ110" s="24">
        <v>0</v>
      </c>
      <c r="CA110" s="24">
        <f t="shared" si="45"/>
        <v>64455.74</v>
      </c>
      <c r="CB110" s="24">
        <f t="shared" si="46"/>
        <v>64455.74</v>
      </c>
      <c r="CC110" s="25">
        <v>21</v>
      </c>
      <c r="CD110" s="24">
        <v>8065.14</v>
      </c>
      <c r="CE110" s="25">
        <v>6</v>
      </c>
      <c r="CF110" s="24">
        <v>5347.49</v>
      </c>
      <c r="CG110" s="25">
        <v>49</v>
      </c>
      <c r="CH110" s="24">
        <v>51043.11</v>
      </c>
      <c r="CI110" s="25">
        <v>0</v>
      </c>
      <c r="CJ110" s="24">
        <v>0</v>
      </c>
      <c r="CK110" s="25">
        <v>0</v>
      </c>
      <c r="CL110" s="26">
        <v>0</v>
      </c>
      <c r="CM110" s="25">
        <v>0</v>
      </c>
      <c r="CN110" s="24">
        <v>0</v>
      </c>
      <c r="CO110" s="25">
        <v>0</v>
      </c>
      <c r="CP110" s="26">
        <v>0</v>
      </c>
      <c r="CQ110" s="25">
        <v>0</v>
      </c>
      <c r="CR110" s="24">
        <v>0</v>
      </c>
    </row>
    <row r="111" spans="1:96" x14ac:dyDescent="0.25">
      <c r="A111" s="6" t="s">
        <v>269</v>
      </c>
      <c r="B111" s="8" t="s">
        <v>63</v>
      </c>
      <c r="C111" s="21">
        <v>330338</v>
      </c>
      <c r="D111" s="22" t="s">
        <v>144</v>
      </c>
      <c r="E111" s="22" t="s">
        <v>129</v>
      </c>
      <c r="F111" s="23" t="s">
        <v>145</v>
      </c>
      <c r="G111" s="24">
        <f t="shared" si="37"/>
        <v>3547085.56</v>
      </c>
      <c r="H111" s="24">
        <f t="shared" si="38"/>
        <v>8026.84</v>
      </c>
      <c r="I111" s="25">
        <f t="shared" si="49"/>
        <v>64</v>
      </c>
      <c r="J111" s="24">
        <f t="shared" si="49"/>
        <v>8026.84</v>
      </c>
      <c r="K111" s="25">
        <f t="shared" si="49"/>
        <v>0</v>
      </c>
      <c r="L111" s="24">
        <f t="shared" si="49"/>
        <v>0</v>
      </c>
      <c r="M111" s="25">
        <f t="shared" si="49"/>
        <v>0</v>
      </c>
      <c r="N111" s="24">
        <f t="shared" si="49"/>
        <v>0</v>
      </c>
      <c r="O111" s="25">
        <f t="shared" si="49"/>
        <v>56</v>
      </c>
      <c r="P111" s="24">
        <f t="shared" si="49"/>
        <v>2241060.86</v>
      </c>
      <c r="Q111" s="25">
        <f t="shared" si="49"/>
        <v>21</v>
      </c>
      <c r="R111" s="24">
        <f t="shared" si="49"/>
        <v>1297997.8600000001</v>
      </c>
      <c r="S111" s="25">
        <f t="shared" si="49"/>
        <v>0</v>
      </c>
      <c r="T111" s="24">
        <f t="shared" si="49"/>
        <v>0</v>
      </c>
      <c r="U111" s="25">
        <f t="shared" si="49"/>
        <v>20</v>
      </c>
      <c r="V111" s="24">
        <f t="shared" si="49"/>
        <v>1282672.45</v>
      </c>
      <c r="W111" s="25">
        <f t="shared" si="49"/>
        <v>0</v>
      </c>
      <c r="X111" s="24">
        <f t="shared" si="33"/>
        <v>0</v>
      </c>
      <c r="Y111" s="24">
        <f t="shared" si="39"/>
        <v>1064125.67</v>
      </c>
      <c r="Z111" s="24">
        <f t="shared" si="40"/>
        <v>2408.0500000000002</v>
      </c>
      <c r="AA111" s="25">
        <v>16</v>
      </c>
      <c r="AB111" s="24">
        <v>2408.0500000000002</v>
      </c>
      <c r="AC111" s="25">
        <v>0</v>
      </c>
      <c r="AD111" s="24">
        <v>0</v>
      </c>
      <c r="AE111" s="25">
        <v>0</v>
      </c>
      <c r="AF111" s="24">
        <v>0</v>
      </c>
      <c r="AG111" s="25">
        <v>17</v>
      </c>
      <c r="AH111" s="24">
        <v>672318.26</v>
      </c>
      <c r="AI111" s="25">
        <v>6</v>
      </c>
      <c r="AJ111" s="26">
        <v>389399.36</v>
      </c>
      <c r="AK111" s="25">
        <v>0</v>
      </c>
      <c r="AL111" s="24">
        <v>0</v>
      </c>
      <c r="AM111" s="25">
        <v>6</v>
      </c>
      <c r="AN111" s="26">
        <v>384801.74</v>
      </c>
      <c r="AO111" s="25">
        <v>0</v>
      </c>
      <c r="AP111" s="24">
        <v>0</v>
      </c>
      <c r="AQ111" s="24">
        <f t="shared" si="41"/>
        <v>709417.11</v>
      </c>
      <c r="AR111" s="24">
        <f t="shared" si="42"/>
        <v>1605.37</v>
      </c>
      <c r="AS111" s="25">
        <v>13</v>
      </c>
      <c r="AT111" s="24">
        <v>1605.37</v>
      </c>
      <c r="AU111" s="25">
        <v>0</v>
      </c>
      <c r="AV111" s="24">
        <v>0</v>
      </c>
      <c r="AW111" s="25">
        <v>0</v>
      </c>
      <c r="AX111" s="24">
        <v>0</v>
      </c>
      <c r="AY111" s="25">
        <v>11</v>
      </c>
      <c r="AZ111" s="24">
        <v>448212.17</v>
      </c>
      <c r="BA111" s="25">
        <v>4</v>
      </c>
      <c r="BB111" s="26">
        <v>259599.57</v>
      </c>
      <c r="BC111" s="25">
        <v>0</v>
      </c>
      <c r="BD111" s="24">
        <v>0</v>
      </c>
      <c r="BE111" s="25">
        <v>4</v>
      </c>
      <c r="BF111" s="26">
        <v>256534.49</v>
      </c>
      <c r="BG111" s="25">
        <v>0</v>
      </c>
      <c r="BH111" s="24">
        <v>0</v>
      </c>
      <c r="BI111" s="24">
        <f t="shared" si="43"/>
        <v>709417.11</v>
      </c>
      <c r="BJ111" s="24">
        <f t="shared" si="44"/>
        <v>1605.37</v>
      </c>
      <c r="BK111" s="25">
        <v>13</v>
      </c>
      <c r="BL111" s="24">
        <v>1605.37</v>
      </c>
      <c r="BM111" s="25">
        <v>0</v>
      </c>
      <c r="BN111" s="24">
        <v>0</v>
      </c>
      <c r="BO111" s="25">
        <v>0</v>
      </c>
      <c r="BP111" s="24">
        <v>0</v>
      </c>
      <c r="BQ111" s="25">
        <v>11</v>
      </c>
      <c r="BR111" s="24">
        <v>448212.17</v>
      </c>
      <c r="BS111" s="25">
        <v>4</v>
      </c>
      <c r="BT111" s="26">
        <v>259599.57</v>
      </c>
      <c r="BU111" s="25">
        <v>0</v>
      </c>
      <c r="BV111" s="24">
        <v>0</v>
      </c>
      <c r="BW111" s="25">
        <v>4</v>
      </c>
      <c r="BX111" s="26">
        <v>256534.49</v>
      </c>
      <c r="BY111" s="25">
        <v>0</v>
      </c>
      <c r="BZ111" s="24">
        <v>0</v>
      </c>
      <c r="CA111" s="24">
        <f t="shared" si="45"/>
        <v>1064125.67</v>
      </c>
      <c r="CB111" s="24">
        <f t="shared" si="46"/>
        <v>2408.0500000000002</v>
      </c>
      <c r="CC111" s="25">
        <v>22</v>
      </c>
      <c r="CD111" s="24">
        <v>2408.0500000000002</v>
      </c>
      <c r="CE111" s="25">
        <v>0</v>
      </c>
      <c r="CF111" s="24">
        <v>0</v>
      </c>
      <c r="CG111" s="25">
        <v>0</v>
      </c>
      <c r="CH111" s="24">
        <v>0</v>
      </c>
      <c r="CI111" s="25">
        <v>17</v>
      </c>
      <c r="CJ111" s="24">
        <v>672318.26</v>
      </c>
      <c r="CK111" s="25">
        <v>7</v>
      </c>
      <c r="CL111" s="26">
        <v>389399.36</v>
      </c>
      <c r="CM111" s="25">
        <v>0</v>
      </c>
      <c r="CN111" s="24">
        <v>0</v>
      </c>
      <c r="CO111" s="25">
        <v>6</v>
      </c>
      <c r="CP111" s="26">
        <v>384801.73</v>
      </c>
      <c r="CQ111" s="25">
        <v>0</v>
      </c>
      <c r="CR111" s="24">
        <v>0</v>
      </c>
    </row>
    <row r="112" spans="1:96" x14ac:dyDescent="0.25">
      <c r="A112" s="10" t="s">
        <v>270</v>
      </c>
      <c r="B112" s="8" t="s">
        <v>64</v>
      </c>
      <c r="C112" s="21">
        <v>330339</v>
      </c>
      <c r="D112" s="22" t="s">
        <v>144</v>
      </c>
      <c r="E112" s="22" t="s">
        <v>129</v>
      </c>
      <c r="F112" s="23" t="s">
        <v>145</v>
      </c>
      <c r="G112" s="24">
        <f t="shared" si="37"/>
        <v>935831.24</v>
      </c>
      <c r="H112" s="24">
        <f t="shared" si="38"/>
        <v>824899.2</v>
      </c>
      <c r="I112" s="25">
        <f t="shared" si="49"/>
        <v>0</v>
      </c>
      <c r="J112" s="24">
        <f t="shared" si="49"/>
        <v>0</v>
      </c>
      <c r="K112" s="25">
        <f t="shared" si="49"/>
        <v>0</v>
      </c>
      <c r="L112" s="24">
        <f t="shared" si="49"/>
        <v>0</v>
      </c>
      <c r="M112" s="25">
        <f t="shared" si="49"/>
        <v>0</v>
      </c>
      <c r="N112" s="24">
        <f t="shared" si="49"/>
        <v>824899.2</v>
      </c>
      <c r="O112" s="25">
        <f t="shared" si="49"/>
        <v>8</v>
      </c>
      <c r="P112" s="24">
        <f t="shared" si="49"/>
        <v>110932.04</v>
      </c>
      <c r="Q112" s="25">
        <f t="shared" si="49"/>
        <v>0</v>
      </c>
      <c r="R112" s="24">
        <f t="shared" si="49"/>
        <v>0</v>
      </c>
      <c r="S112" s="25">
        <f t="shared" si="49"/>
        <v>0</v>
      </c>
      <c r="T112" s="24">
        <f t="shared" si="49"/>
        <v>0</v>
      </c>
      <c r="U112" s="25">
        <f t="shared" si="49"/>
        <v>0</v>
      </c>
      <c r="V112" s="24">
        <f t="shared" si="49"/>
        <v>0</v>
      </c>
      <c r="W112" s="25">
        <f t="shared" si="49"/>
        <v>0</v>
      </c>
      <c r="X112" s="24">
        <f t="shared" si="33"/>
        <v>0</v>
      </c>
      <c r="Y112" s="24">
        <f t="shared" si="39"/>
        <v>280749.37</v>
      </c>
      <c r="Z112" s="24">
        <f t="shared" si="40"/>
        <v>247469.76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247469.76</v>
      </c>
      <c r="AG112" s="25">
        <v>2</v>
      </c>
      <c r="AH112" s="24">
        <v>33279.61</v>
      </c>
      <c r="AI112" s="25">
        <v>0</v>
      </c>
      <c r="AJ112" s="26">
        <v>0</v>
      </c>
      <c r="AK112" s="25">
        <v>0</v>
      </c>
      <c r="AL112" s="24">
        <v>0</v>
      </c>
      <c r="AM112" s="25">
        <v>0</v>
      </c>
      <c r="AN112" s="26">
        <v>0</v>
      </c>
      <c r="AO112" s="25">
        <v>0</v>
      </c>
      <c r="AP112" s="24">
        <v>0</v>
      </c>
      <c r="AQ112" s="24">
        <f t="shared" si="41"/>
        <v>187166.25</v>
      </c>
      <c r="AR112" s="24">
        <f t="shared" si="42"/>
        <v>164979.84</v>
      </c>
      <c r="AS112" s="25">
        <v>0</v>
      </c>
      <c r="AT112" s="24">
        <v>0</v>
      </c>
      <c r="AU112" s="25">
        <v>0</v>
      </c>
      <c r="AV112" s="24">
        <v>0</v>
      </c>
      <c r="AW112" s="25">
        <v>0</v>
      </c>
      <c r="AX112" s="24">
        <v>164979.84</v>
      </c>
      <c r="AY112" s="25">
        <v>2</v>
      </c>
      <c r="AZ112" s="24">
        <v>22186.41</v>
      </c>
      <c r="BA112" s="25">
        <v>0</v>
      </c>
      <c r="BB112" s="26">
        <v>0</v>
      </c>
      <c r="BC112" s="25">
        <v>0</v>
      </c>
      <c r="BD112" s="24">
        <v>0</v>
      </c>
      <c r="BE112" s="25">
        <v>0</v>
      </c>
      <c r="BF112" s="26">
        <v>0</v>
      </c>
      <c r="BG112" s="25">
        <v>0</v>
      </c>
      <c r="BH112" s="24">
        <v>0</v>
      </c>
      <c r="BI112" s="24">
        <f t="shared" si="43"/>
        <v>187166.25</v>
      </c>
      <c r="BJ112" s="24">
        <f t="shared" si="44"/>
        <v>164979.84</v>
      </c>
      <c r="BK112" s="25">
        <v>0</v>
      </c>
      <c r="BL112" s="24">
        <v>0</v>
      </c>
      <c r="BM112" s="25">
        <v>0</v>
      </c>
      <c r="BN112" s="24">
        <v>0</v>
      </c>
      <c r="BO112" s="25">
        <v>0</v>
      </c>
      <c r="BP112" s="24">
        <v>164979.84</v>
      </c>
      <c r="BQ112" s="25">
        <v>2</v>
      </c>
      <c r="BR112" s="24">
        <v>22186.41</v>
      </c>
      <c r="BS112" s="25">
        <v>0</v>
      </c>
      <c r="BT112" s="26">
        <v>0</v>
      </c>
      <c r="BU112" s="25">
        <v>0</v>
      </c>
      <c r="BV112" s="24">
        <v>0</v>
      </c>
      <c r="BW112" s="25">
        <v>0</v>
      </c>
      <c r="BX112" s="26">
        <v>0</v>
      </c>
      <c r="BY112" s="25">
        <v>0</v>
      </c>
      <c r="BZ112" s="24">
        <v>0</v>
      </c>
      <c r="CA112" s="24">
        <f t="shared" si="45"/>
        <v>280749.37</v>
      </c>
      <c r="CB112" s="24">
        <f t="shared" si="46"/>
        <v>247469.76</v>
      </c>
      <c r="CC112" s="25">
        <v>0</v>
      </c>
      <c r="CD112" s="24">
        <v>0</v>
      </c>
      <c r="CE112" s="25">
        <v>0</v>
      </c>
      <c r="CF112" s="24">
        <v>0</v>
      </c>
      <c r="CG112" s="25">
        <v>0</v>
      </c>
      <c r="CH112" s="24">
        <v>247469.76</v>
      </c>
      <c r="CI112" s="25">
        <v>2</v>
      </c>
      <c r="CJ112" s="24">
        <v>33279.61</v>
      </c>
      <c r="CK112" s="25">
        <v>0</v>
      </c>
      <c r="CL112" s="26">
        <v>0</v>
      </c>
      <c r="CM112" s="25">
        <v>0</v>
      </c>
      <c r="CN112" s="24">
        <v>0</v>
      </c>
      <c r="CO112" s="25">
        <v>0</v>
      </c>
      <c r="CP112" s="26">
        <v>0</v>
      </c>
      <c r="CQ112" s="25">
        <v>0</v>
      </c>
      <c r="CR112" s="24">
        <v>0</v>
      </c>
    </row>
    <row r="113" spans="1:96" x14ac:dyDescent="0.25">
      <c r="A113" s="6" t="s">
        <v>271</v>
      </c>
      <c r="B113" s="11" t="s">
        <v>106</v>
      </c>
      <c r="C113" s="21">
        <v>330400</v>
      </c>
      <c r="D113" s="22" t="s">
        <v>144</v>
      </c>
      <c r="E113" s="22" t="s">
        <v>129</v>
      </c>
      <c r="F113" s="23" t="s">
        <v>145</v>
      </c>
      <c r="G113" s="24">
        <f t="shared" si="37"/>
        <v>357654.32</v>
      </c>
      <c r="H113" s="24">
        <f t="shared" si="38"/>
        <v>357654.32</v>
      </c>
      <c r="I113" s="25">
        <f t="shared" si="49"/>
        <v>360</v>
      </c>
      <c r="J113" s="24">
        <f t="shared" si="49"/>
        <v>168780.69</v>
      </c>
      <c r="K113" s="25">
        <f t="shared" si="49"/>
        <v>0</v>
      </c>
      <c r="L113" s="24">
        <f t="shared" si="49"/>
        <v>0</v>
      </c>
      <c r="M113" s="25">
        <f t="shared" si="49"/>
        <v>171</v>
      </c>
      <c r="N113" s="24">
        <f t="shared" si="49"/>
        <v>188873.63</v>
      </c>
      <c r="O113" s="25">
        <f t="shared" si="49"/>
        <v>0</v>
      </c>
      <c r="P113" s="24">
        <f t="shared" si="49"/>
        <v>0</v>
      </c>
      <c r="Q113" s="25">
        <f t="shared" si="49"/>
        <v>0</v>
      </c>
      <c r="R113" s="24">
        <f t="shared" si="49"/>
        <v>0</v>
      </c>
      <c r="S113" s="25">
        <f t="shared" si="49"/>
        <v>0</v>
      </c>
      <c r="T113" s="24">
        <f t="shared" si="49"/>
        <v>0</v>
      </c>
      <c r="U113" s="25">
        <f t="shared" si="49"/>
        <v>0</v>
      </c>
      <c r="V113" s="24">
        <f t="shared" si="49"/>
        <v>0</v>
      </c>
      <c r="W113" s="25">
        <f t="shared" si="49"/>
        <v>0</v>
      </c>
      <c r="X113" s="24">
        <f t="shared" si="33"/>
        <v>0</v>
      </c>
      <c r="Y113" s="24">
        <f t="shared" si="39"/>
        <v>107296.3</v>
      </c>
      <c r="Z113" s="24">
        <f t="shared" si="40"/>
        <v>107296.3</v>
      </c>
      <c r="AA113" s="25">
        <v>90</v>
      </c>
      <c r="AB113" s="24">
        <v>50634.21</v>
      </c>
      <c r="AC113" s="25">
        <v>0</v>
      </c>
      <c r="AD113" s="24">
        <v>0</v>
      </c>
      <c r="AE113" s="25">
        <v>51</v>
      </c>
      <c r="AF113" s="24">
        <v>56662.09</v>
      </c>
      <c r="AG113" s="25">
        <v>0</v>
      </c>
      <c r="AH113" s="24">
        <v>0</v>
      </c>
      <c r="AI113" s="25">
        <v>0</v>
      </c>
      <c r="AJ113" s="26">
        <v>0</v>
      </c>
      <c r="AK113" s="25">
        <v>0</v>
      </c>
      <c r="AL113" s="24">
        <v>0</v>
      </c>
      <c r="AM113" s="25">
        <v>0</v>
      </c>
      <c r="AN113" s="26">
        <v>0</v>
      </c>
      <c r="AO113" s="25">
        <v>0</v>
      </c>
      <c r="AP113" s="24">
        <v>0</v>
      </c>
      <c r="AQ113" s="24">
        <f t="shared" si="41"/>
        <v>71530.87</v>
      </c>
      <c r="AR113" s="24">
        <f t="shared" si="42"/>
        <v>71530.87</v>
      </c>
      <c r="AS113" s="25">
        <v>72</v>
      </c>
      <c r="AT113" s="24">
        <v>33756.14</v>
      </c>
      <c r="AU113" s="25">
        <v>0</v>
      </c>
      <c r="AV113" s="24">
        <v>0</v>
      </c>
      <c r="AW113" s="25">
        <v>34</v>
      </c>
      <c r="AX113" s="24">
        <v>37774.730000000003</v>
      </c>
      <c r="AY113" s="25">
        <v>0</v>
      </c>
      <c r="AZ113" s="24">
        <v>0</v>
      </c>
      <c r="BA113" s="25">
        <v>0</v>
      </c>
      <c r="BB113" s="26">
        <v>0</v>
      </c>
      <c r="BC113" s="25">
        <v>0</v>
      </c>
      <c r="BD113" s="24">
        <v>0</v>
      </c>
      <c r="BE113" s="25">
        <v>0</v>
      </c>
      <c r="BF113" s="26">
        <v>0</v>
      </c>
      <c r="BG113" s="25">
        <v>0</v>
      </c>
      <c r="BH113" s="24">
        <v>0</v>
      </c>
      <c r="BI113" s="24">
        <f t="shared" si="43"/>
        <v>71530.87</v>
      </c>
      <c r="BJ113" s="24">
        <f t="shared" si="44"/>
        <v>71530.87</v>
      </c>
      <c r="BK113" s="25">
        <v>72</v>
      </c>
      <c r="BL113" s="24">
        <v>33756.14</v>
      </c>
      <c r="BM113" s="25">
        <v>0</v>
      </c>
      <c r="BN113" s="24">
        <v>0</v>
      </c>
      <c r="BO113" s="25">
        <v>34</v>
      </c>
      <c r="BP113" s="24">
        <v>37774.730000000003</v>
      </c>
      <c r="BQ113" s="25">
        <v>0</v>
      </c>
      <c r="BR113" s="24">
        <v>0</v>
      </c>
      <c r="BS113" s="25">
        <v>0</v>
      </c>
      <c r="BT113" s="26">
        <v>0</v>
      </c>
      <c r="BU113" s="25">
        <v>0</v>
      </c>
      <c r="BV113" s="24">
        <v>0</v>
      </c>
      <c r="BW113" s="25">
        <v>0</v>
      </c>
      <c r="BX113" s="26">
        <v>0</v>
      </c>
      <c r="BY113" s="25">
        <v>0</v>
      </c>
      <c r="BZ113" s="24">
        <v>0</v>
      </c>
      <c r="CA113" s="24">
        <f t="shared" si="45"/>
        <v>107296.28</v>
      </c>
      <c r="CB113" s="24">
        <f t="shared" si="46"/>
        <v>107296.28</v>
      </c>
      <c r="CC113" s="25">
        <v>126</v>
      </c>
      <c r="CD113" s="24">
        <v>50634.2</v>
      </c>
      <c r="CE113" s="25">
        <v>0</v>
      </c>
      <c r="CF113" s="24">
        <v>0</v>
      </c>
      <c r="CG113" s="25">
        <v>52</v>
      </c>
      <c r="CH113" s="24">
        <v>56662.080000000002</v>
      </c>
      <c r="CI113" s="25">
        <v>0</v>
      </c>
      <c r="CJ113" s="24">
        <v>0</v>
      </c>
      <c r="CK113" s="25">
        <v>0</v>
      </c>
      <c r="CL113" s="26">
        <v>0</v>
      </c>
      <c r="CM113" s="25">
        <v>0</v>
      </c>
      <c r="CN113" s="24">
        <v>0</v>
      </c>
      <c r="CO113" s="25">
        <v>0</v>
      </c>
      <c r="CP113" s="26">
        <v>0</v>
      </c>
      <c r="CQ113" s="25">
        <v>0</v>
      </c>
      <c r="CR113" s="24">
        <v>0</v>
      </c>
    </row>
    <row r="114" spans="1:96" x14ac:dyDescent="0.25">
      <c r="A114" s="10" t="s">
        <v>272</v>
      </c>
      <c r="B114" s="8" t="s">
        <v>107</v>
      </c>
      <c r="C114" s="21">
        <v>330405</v>
      </c>
      <c r="D114" s="22" t="s">
        <v>144</v>
      </c>
      <c r="E114" s="22" t="s">
        <v>129</v>
      </c>
      <c r="F114" s="23" t="s">
        <v>145</v>
      </c>
      <c r="G114" s="24">
        <f t="shared" si="37"/>
        <v>0</v>
      </c>
      <c r="H114" s="24">
        <f t="shared" si="38"/>
        <v>0</v>
      </c>
      <c r="I114" s="25">
        <f t="shared" si="49"/>
        <v>0</v>
      </c>
      <c r="J114" s="24">
        <f t="shared" si="49"/>
        <v>0</v>
      </c>
      <c r="K114" s="25">
        <f t="shared" si="49"/>
        <v>0</v>
      </c>
      <c r="L114" s="24">
        <f t="shared" si="49"/>
        <v>0</v>
      </c>
      <c r="M114" s="25">
        <f t="shared" si="49"/>
        <v>0</v>
      </c>
      <c r="N114" s="24">
        <f t="shared" si="49"/>
        <v>0</v>
      </c>
      <c r="O114" s="25">
        <f t="shared" si="49"/>
        <v>0</v>
      </c>
      <c r="P114" s="24">
        <f t="shared" si="49"/>
        <v>0</v>
      </c>
      <c r="Q114" s="25">
        <f t="shared" si="49"/>
        <v>0</v>
      </c>
      <c r="R114" s="24">
        <f t="shared" si="49"/>
        <v>0</v>
      </c>
      <c r="S114" s="25">
        <f t="shared" si="49"/>
        <v>0</v>
      </c>
      <c r="T114" s="24">
        <f t="shared" si="49"/>
        <v>0</v>
      </c>
      <c r="U114" s="25">
        <f t="shared" si="49"/>
        <v>0</v>
      </c>
      <c r="V114" s="24">
        <f t="shared" si="49"/>
        <v>0</v>
      </c>
      <c r="W114" s="25">
        <f t="shared" si="49"/>
        <v>0</v>
      </c>
      <c r="X114" s="24">
        <f t="shared" si="33"/>
        <v>0</v>
      </c>
      <c r="Y114" s="24">
        <f t="shared" si="39"/>
        <v>0</v>
      </c>
      <c r="Z114" s="24">
        <f t="shared" si="40"/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6">
        <v>0</v>
      </c>
      <c r="AK114" s="25">
        <v>0</v>
      </c>
      <c r="AL114" s="24">
        <v>0</v>
      </c>
      <c r="AM114" s="25">
        <v>0</v>
      </c>
      <c r="AN114" s="26">
        <v>0</v>
      </c>
      <c r="AO114" s="25">
        <v>0</v>
      </c>
      <c r="AP114" s="24">
        <v>0</v>
      </c>
      <c r="AQ114" s="24">
        <f t="shared" si="41"/>
        <v>0</v>
      </c>
      <c r="AR114" s="24">
        <f t="shared" si="42"/>
        <v>0</v>
      </c>
      <c r="AS114" s="25">
        <v>0</v>
      </c>
      <c r="AT114" s="24">
        <v>0</v>
      </c>
      <c r="AU114" s="25">
        <v>0</v>
      </c>
      <c r="AV114" s="24">
        <v>0</v>
      </c>
      <c r="AW114" s="25">
        <v>0</v>
      </c>
      <c r="AX114" s="24">
        <v>0</v>
      </c>
      <c r="AY114" s="25">
        <v>0</v>
      </c>
      <c r="AZ114" s="24">
        <v>0</v>
      </c>
      <c r="BA114" s="25">
        <v>0</v>
      </c>
      <c r="BB114" s="26">
        <v>0</v>
      </c>
      <c r="BC114" s="25">
        <v>0</v>
      </c>
      <c r="BD114" s="24">
        <v>0</v>
      </c>
      <c r="BE114" s="25">
        <v>0</v>
      </c>
      <c r="BF114" s="26">
        <v>0</v>
      </c>
      <c r="BG114" s="25">
        <v>0</v>
      </c>
      <c r="BH114" s="24">
        <v>0</v>
      </c>
      <c r="BI114" s="24">
        <f t="shared" si="43"/>
        <v>0</v>
      </c>
      <c r="BJ114" s="24">
        <f t="shared" si="44"/>
        <v>0</v>
      </c>
      <c r="BK114" s="25">
        <v>0</v>
      </c>
      <c r="BL114" s="24">
        <v>0</v>
      </c>
      <c r="BM114" s="25">
        <v>0</v>
      </c>
      <c r="BN114" s="24">
        <v>0</v>
      </c>
      <c r="BO114" s="25">
        <v>0</v>
      </c>
      <c r="BP114" s="24">
        <v>0</v>
      </c>
      <c r="BQ114" s="25">
        <v>0</v>
      </c>
      <c r="BR114" s="24">
        <v>0</v>
      </c>
      <c r="BS114" s="25">
        <v>0</v>
      </c>
      <c r="BT114" s="26">
        <v>0</v>
      </c>
      <c r="BU114" s="25">
        <v>0</v>
      </c>
      <c r="BV114" s="24">
        <v>0</v>
      </c>
      <c r="BW114" s="25">
        <v>0</v>
      </c>
      <c r="BX114" s="26">
        <v>0</v>
      </c>
      <c r="BY114" s="25">
        <v>0</v>
      </c>
      <c r="BZ114" s="24">
        <v>0</v>
      </c>
      <c r="CA114" s="24">
        <f t="shared" si="45"/>
        <v>0</v>
      </c>
      <c r="CB114" s="24">
        <f t="shared" si="46"/>
        <v>0</v>
      </c>
      <c r="CC114" s="25">
        <v>0</v>
      </c>
      <c r="CD114" s="24">
        <v>0</v>
      </c>
      <c r="CE114" s="25">
        <v>0</v>
      </c>
      <c r="CF114" s="24">
        <v>0</v>
      </c>
      <c r="CG114" s="25">
        <v>0</v>
      </c>
      <c r="CH114" s="24">
        <v>0</v>
      </c>
      <c r="CI114" s="25">
        <v>0</v>
      </c>
      <c r="CJ114" s="24">
        <v>0</v>
      </c>
      <c r="CK114" s="25">
        <v>0</v>
      </c>
      <c r="CL114" s="26">
        <v>0</v>
      </c>
      <c r="CM114" s="25">
        <v>0</v>
      </c>
      <c r="CN114" s="24">
        <v>0</v>
      </c>
      <c r="CO114" s="25">
        <v>0</v>
      </c>
      <c r="CP114" s="26">
        <v>0</v>
      </c>
      <c r="CQ114" s="25">
        <v>0</v>
      </c>
      <c r="CR114" s="24">
        <v>0</v>
      </c>
    </row>
    <row r="115" spans="1:96" x14ac:dyDescent="0.25">
      <c r="A115" s="6"/>
      <c r="B115" s="13" t="s">
        <v>65</v>
      </c>
      <c r="C115" s="21"/>
      <c r="D115" s="22"/>
      <c r="E115" s="22"/>
      <c r="F115" s="23"/>
      <c r="G115" s="24">
        <f t="shared" si="37"/>
        <v>0</v>
      </c>
      <c r="H115" s="24">
        <f t="shared" si="38"/>
        <v>0</v>
      </c>
      <c r="I115" s="25">
        <f t="shared" si="49"/>
        <v>0</v>
      </c>
      <c r="J115" s="24">
        <f t="shared" si="49"/>
        <v>0</v>
      </c>
      <c r="K115" s="25">
        <f t="shared" si="49"/>
        <v>0</v>
      </c>
      <c r="L115" s="24">
        <f t="shared" si="49"/>
        <v>0</v>
      </c>
      <c r="M115" s="25">
        <f t="shared" si="49"/>
        <v>0</v>
      </c>
      <c r="N115" s="24">
        <f t="shared" si="49"/>
        <v>0</v>
      </c>
      <c r="O115" s="25">
        <f t="shared" si="49"/>
        <v>0</v>
      </c>
      <c r="P115" s="24">
        <f t="shared" si="49"/>
        <v>0</v>
      </c>
      <c r="Q115" s="25">
        <f t="shared" si="49"/>
        <v>0</v>
      </c>
      <c r="R115" s="24">
        <f t="shared" si="49"/>
        <v>0</v>
      </c>
      <c r="S115" s="25">
        <f t="shared" si="49"/>
        <v>0</v>
      </c>
      <c r="T115" s="24">
        <f t="shared" si="49"/>
        <v>0</v>
      </c>
      <c r="U115" s="25">
        <f t="shared" si="49"/>
        <v>0</v>
      </c>
      <c r="V115" s="24">
        <f t="shared" si="49"/>
        <v>0</v>
      </c>
      <c r="W115" s="25">
        <f t="shared" si="49"/>
        <v>0</v>
      </c>
      <c r="X115" s="24">
        <f t="shared" si="33"/>
        <v>0</v>
      </c>
      <c r="Y115" s="24">
        <f t="shared" si="39"/>
        <v>0</v>
      </c>
      <c r="Z115" s="24">
        <f t="shared" si="40"/>
        <v>0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6">
        <v>0</v>
      </c>
      <c r="AK115" s="25">
        <v>0</v>
      </c>
      <c r="AL115" s="24">
        <v>0</v>
      </c>
      <c r="AM115" s="25">
        <v>0</v>
      </c>
      <c r="AN115" s="26">
        <v>0</v>
      </c>
      <c r="AO115" s="25">
        <v>0</v>
      </c>
      <c r="AP115" s="24">
        <v>0</v>
      </c>
      <c r="AQ115" s="24">
        <f t="shared" si="41"/>
        <v>0</v>
      </c>
      <c r="AR115" s="24">
        <f t="shared" si="42"/>
        <v>0</v>
      </c>
      <c r="AS115" s="25">
        <v>0</v>
      </c>
      <c r="AT115" s="24">
        <v>0</v>
      </c>
      <c r="AU115" s="25">
        <v>0</v>
      </c>
      <c r="AV115" s="24">
        <v>0</v>
      </c>
      <c r="AW115" s="25">
        <v>0</v>
      </c>
      <c r="AX115" s="24">
        <v>0</v>
      </c>
      <c r="AY115" s="25">
        <v>0</v>
      </c>
      <c r="AZ115" s="24">
        <v>0</v>
      </c>
      <c r="BA115" s="25">
        <v>0</v>
      </c>
      <c r="BB115" s="26">
        <v>0</v>
      </c>
      <c r="BC115" s="25">
        <v>0</v>
      </c>
      <c r="BD115" s="24">
        <v>0</v>
      </c>
      <c r="BE115" s="25">
        <v>0</v>
      </c>
      <c r="BF115" s="26">
        <v>0</v>
      </c>
      <c r="BG115" s="25">
        <v>0</v>
      </c>
      <c r="BH115" s="24">
        <v>0</v>
      </c>
      <c r="BI115" s="24">
        <f t="shared" si="43"/>
        <v>0</v>
      </c>
      <c r="BJ115" s="24">
        <f t="shared" si="44"/>
        <v>0</v>
      </c>
      <c r="BK115" s="25">
        <v>0</v>
      </c>
      <c r="BL115" s="24">
        <v>0</v>
      </c>
      <c r="BM115" s="25">
        <v>0</v>
      </c>
      <c r="BN115" s="24">
        <v>0</v>
      </c>
      <c r="BO115" s="25">
        <v>0</v>
      </c>
      <c r="BP115" s="24">
        <v>0</v>
      </c>
      <c r="BQ115" s="25">
        <v>0</v>
      </c>
      <c r="BR115" s="24">
        <v>0</v>
      </c>
      <c r="BS115" s="25">
        <v>0</v>
      </c>
      <c r="BT115" s="26">
        <v>0</v>
      </c>
      <c r="BU115" s="25">
        <v>0</v>
      </c>
      <c r="BV115" s="24">
        <v>0</v>
      </c>
      <c r="BW115" s="25">
        <v>0</v>
      </c>
      <c r="BX115" s="26">
        <v>0</v>
      </c>
      <c r="BY115" s="25">
        <v>0</v>
      </c>
      <c r="BZ115" s="24">
        <v>0</v>
      </c>
      <c r="CA115" s="24">
        <f t="shared" si="45"/>
        <v>0</v>
      </c>
      <c r="CB115" s="24">
        <f t="shared" si="46"/>
        <v>0</v>
      </c>
      <c r="CC115" s="25">
        <v>0</v>
      </c>
      <c r="CD115" s="24">
        <v>0</v>
      </c>
      <c r="CE115" s="25">
        <v>0</v>
      </c>
      <c r="CF115" s="24">
        <v>0</v>
      </c>
      <c r="CG115" s="25">
        <v>0</v>
      </c>
      <c r="CH115" s="24">
        <v>0</v>
      </c>
      <c r="CI115" s="25">
        <v>0</v>
      </c>
      <c r="CJ115" s="24">
        <v>0</v>
      </c>
      <c r="CK115" s="25">
        <v>0</v>
      </c>
      <c r="CL115" s="26">
        <v>0</v>
      </c>
      <c r="CM115" s="25">
        <v>0</v>
      </c>
      <c r="CN115" s="24">
        <v>0</v>
      </c>
      <c r="CO115" s="25">
        <v>0</v>
      </c>
      <c r="CP115" s="26">
        <v>0</v>
      </c>
      <c r="CQ115" s="25">
        <v>0</v>
      </c>
      <c r="CR115" s="24">
        <v>0</v>
      </c>
    </row>
    <row r="116" spans="1:96" ht="15.75" x14ac:dyDescent="0.25">
      <c r="A116" s="6" t="s">
        <v>273</v>
      </c>
      <c r="B116" s="8" t="s">
        <v>66</v>
      </c>
      <c r="C116" s="21">
        <v>330071</v>
      </c>
      <c r="D116" s="22" t="s">
        <v>146</v>
      </c>
      <c r="E116" s="22" t="s">
        <v>123</v>
      </c>
      <c r="F116" s="23" t="s">
        <v>147</v>
      </c>
      <c r="G116" s="56">
        <f>H116+P116+R116+X116</f>
        <v>2446379.17</v>
      </c>
      <c r="H116" s="56">
        <f>J116+L116+N116</f>
        <v>700879.13</v>
      </c>
      <c r="I116" s="57">
        <f t="shared" ref="I116:X116" si="50">AA116+AS116+BK116+CC116</f>
        <v>566</v>
      </c>
      <c r="J116" s="56">
        <f t="shared" si="50"/>
        <v>286867.88</v>
      </c>
      <c r="K116" s="57">
        <f t="shared" si="50"/>
        <v>58</v>
      </c>
      <c r="L116" s="56">
        <f t="shared" si="50"/>
        <v>30317.200000000001</v>
      </c>
      <c r="M116" s="57">
        <f t="shared" si="50"/>
        <v>226</v>
      </c>
      <c r="N116" s="56">
        <f t="shared" si="50"/>
        <v>383694.05</v>
      </c>
      <c r="O116" s="57">
        <f t="shared" si="50"/>
        <v>1</v>
      </c>
      <c r="P116" s="56">
        <f t="shared" si="50"/>
        <v>12529.95</v>
      </c>
      <c r="Q116" s="57">
        <f t="shared" si="50"/>
        <v>73</v>
      </c>
      <c r="R116" s="56">
        <f t="shared" si="50"/>
        <v>1451625.89</v>
      </c>
      <c r="S116" s="57">
        <f t="shared" si="50"/>
        <v>0</v>
      </c>
      <c r="T116" s="56">
        <f t="shared" si="50"/>
        <v>0</v>
      </c>
      <c r="U116" s="57">
        <f t="shared" si="50"/>
        <v>0</v>
      </c>
      <c r="V116" s="56">
        <f t="shared" si="50"/>
        <v>0</v>
      </c>
      <c r="W116" s="57">
        <f t="shared" si="50"/>
        <v>89</v>
      </c>
      <c r="X116" s="56">
        <f t="shared" si="50"/>
        <v>281344.2</v>
      </c>
      <c r="Y116" s="56">
        <f>Z116+AH116+AJ116+AP116</f>
        <v>758663.13</v>
      </c>
      <c r="Z116" s="56">
        <f>AB116+AD116+AF116</f>
        <v>190369.07</v>
      </c>
      <c r="AA116" s="57">
        <v>142</v>
      </c>
      <c r="AB116" s="56">
        <v>73348.75</v>
      </c>
      <c r="AC116" s="57">
        <v>15</v>
      </c>
      <c r="AD116" s="56">
        <v>9095.16</v>
      </c>
      <c r="AE116" s="57">
        <v>68</v>
      </c>
      <c r="AF116" s="56">
        <v>107925.16</v>
      </c>
      <c r="AG116" s="57">
        <v>1</v>
      </c>
      <c r="AH116" s="56">
        <v>12529.95</v>
      </c>
      <c r="AI116" s="57">
        <v>22</v>
      </c>
      <c r="AJ116" s="56">
        <v>485428.06</v>
      </c>
      <c r="AK116" s="57">
        <v>0</v>
      </c>
      <c r="AL116" s="56">
        <v>0</v>
      </c>
      <c r="AM116" s="57">
        <v>0</v>
      </c>
      <c r="AN116" s="56">
        <v>0</v>
      </c>
      <c r="AO116" s="57">
        <v>22</v>
      </c>
      <c r="AP116" s="56">
        <v>70336.05</v>
      </c>
      <c r="AQ116" s="56">
        <f>AR116+AZ116+BB116+BH116</f>
        <v>520731.73</v>
      </c>
      <c r="AR116" s="56">
        <f>AT116+AV116+AX116</f>
        <v>160070.5</v>
      </c>
      <c r="AS116" s="57">
        <v>113</v>
      </c>
      <c r="AT116" s="56">
        <v>70085.19</v>
      </c>
      <c r="AU116" s="57">
        <v>15</v>
      </c>
      <c r="AV116" s="56">
        <v>6063.44</v>
      </c>
      <c r="AW116" s="57">
        <v>45</v>
      </c>
      <c r="AX116" s="56">
        <v>83921.87</v>
      </c>
      <c r="AY116" s="57">
        <v>0</v>
      </c>
      <c r="AZ116" s="56"/>
      <c r="BA116" s="57">
        <v>15</v>
      </c>
      <c r="BB116" s="56">
        <v>290325.18</v>
      </c>
      <c r="BC116" s="57">
        <v>0</v>
      </c>
      <c r="BD116" s="56">
        <v>0</v>
      </c>
      <c r="BE116" s="57">
        <v>0</v>
      </c>
      <c r="BF116" s="56">
        <v>0</v>
      </c>
      <c r="BG116" s="57">
        <v>22</v>
      </c>
      <c r="BH116" s="56">
        <v>70336.05</v>
      </c>
      <c r="BI116" s="56">
        <f>BJ116+BR116+BT116+BZ116</f>
        <v>520731.73</v>
      </c>
      <c r="BJ116" s="56">
        <f>BL116+BN116+BP116</f>
        <v>160070.5</v>
      </c>
      <c r="BK116" s="57">
        <v>113</v>
      </c>
      <c r="BL116" s="56">
        <v>70085.19</v>
      </c>
      <c r="BM116" s="57">
        <v>15</v>
      </c>
      <c r="BN116" s="56">
        <v>6063.44</v>
      </c>
      <c r="BO116" s="57">
        <v>45</v>
      </c>
      <c r="BP116" s="56">
        <v>83921.87</v>
      </c>
      <c r="BQ116" s="57">
        <v>0</v>
      </c>
      <c r="BR116" s="56"/>
      <c r="BS116" s="57">
        <v>15</v>
      </c>
      <c r="BT116" s="56">
        <v>290325.18</v>
      </c>
      <c r="BU116" s="57">
        <v>0</v>
      </c>
      <c r="BV116" s="56">
        <v>0</v>
      </c>
      <c r="BW116" s="57">
        <v>0</v>
      </c>
      <c r="BX116" s="56">
        <v>0</v>
      </c>
      <c r="BY116" s="57">
        <v>22</v>
      </c>
      <c r="BZ116" s="56">
        <v>70336.05</v>
      </c>
      <c r="CA116" s="56">
        <f>CB116+CJ116+CL116+CR116</f>
        <v>646252.57999999996</v>
      </c>
      <c r="CB116" s="56">
        <f>CD116+CF116+CH116</f>
        <v>190369.06</v>
      </c>
      <c r="CC116" s="57">
        <v>198</v>
      </c>
      <c r="CD116" s="56">
        <v>73348.75</v>
      </c>
      <c r="CE116" s="57">
        <v>13</v>
      </c>
      <c r="CF116" s="56">
        <v>9095.16</v>
      </c>
      <c r="CG116" s="57">
        <v>68</v>
      </c>
      <c r="CH116" s="56">
        <v>107925.15</v>
      </c>
      <c r="CI116" s="57">
        <v>0</v>
      </c>
      <c r="CJ116" s="56">
        <v>0</v>
      </c>
      <c r="CK116" s="57">
        <v>21</v>
      </c>
      <c r="CL116" s="56">
        <v>385547.47</v>
      </c>
      <c r="CM116" s="57">
        <v>0</v>
      </c>
      <c r="CN116" s="56">
        <v>0</v>
      </c>
      <c r="CO116" s="57">
        <v>0</v>
      </c>
      <c r="CP116" s="56">
        <v>0</v>
      </c>
      <c r="CQ116" s="57">
        <v>23</v>
      </c>
      <c r="CR116" s="56">
        <v>70336.05</v>
      </c>
    </row>
    <row r="117" spans="1:96" x14ac:dyDescent="0.25">
      <c r="A117" s="6" t="s">
        <v>274</v>
      </c>
      <c r="B117" s="8" t="s">
        <v>67</v>
      </c>
      <c r="C117" s="21">
        <v>330359</v>
      </c>
      <c r="D117" s="22" t="s">
        <v>146</v>
      </c>
      <c r="E117" s="22" t="s">
        <v>129</v>
      </c>
      <c r="F117" s="23" t="s">
        <v>147</v>
      </c>
      <c r="G117" s="24">
        <f t="shared" si="37"/>
        <v>236385.19</v>
      </c>
      <c r="H117" s="24">
        <f t="shared" si="38"/>
        <v>155891.10999999999</v>
      </c>
      <c r="I117" s="25">
        <f t="shared" si="49"/>
        <v>7</v>
      </c>
      <c r="J117" s="24">
        <f t="shared" si="49"/>
        <v>1552.64</v>
      </c>
      <c r="K117" s="25">
        <f t="shared" si="49"/>
        <v>55</v>
      </c>
      <c r="L117" s="24">
        <f t="shared" si="49"/>
        <v>35671.79</v>
      </c>
      <c r="M117" s="25">
        <f t="shared" si="49"/>
        <v>126</v>
      </c>
      <c r="N117" s="24">
        <f t="shared" si="49"/>
        <v>118666.68</v>
      </c>
      <c r="O117" s="25">
        <f t="shared" si="49"/>
        <v>3</v>
      </c>
      <c r="P117" s="24">
        <f t="shared" si="49"/>
        <v>80494.080000000002</v>
      </c>
      <c r="Q117" s="25">
        <f t="shared" si="49"/>
        <v>0</v>
      </c>
      <c r="R117" s="24">
        <f t="shared" si="49"/>
        <v>0</v>
      </c>
      <c r="S117" s="25">
        <f t="shared" si="49"/>
        <v>0</v>
      </c>
      <c r="T117" s="24">
        <f t="shared" si="49"/>
        <v>0</v>
      </c>
      <c r="U117" s="25">
        <f t="shared" si="49"/>
        <v>0</v>
      </c>
      <c r="V117" s="24">
        <f t="shared" si="49"/>
        <v>0</v>
      </c>
      <c r="W117" s="25">
        <f t="shared" si="49"/>
        <v>0</v>
      </c>
      <c r="X117" s="24">
        <f t="shared" si="33"/>
        <v>0</v>
      </c>
      <c r="Y117" s="24">
        <f t="shared" si="39"/>
        <v>113463.77</v>
      </c>
      <c r="Z117" s="24">
        <f t="shared" si="40"/>
        <v>46767.33</v>
      </c>
      <c r="AA117" s="25">
        <v>2</v>
      </c>
      <c r="AB117" s="24">
        <v>465.79</v>
      </c>
      <c r="AC117" s="25">
        <v>14</v>
      </c>
      <c r="AD117" s="24">
        <v>10701.54</v>
      </c>
      <c r="AE117" s="25">
        <v>38</v>
      </c>
      <c r="AF117" s="24">
        <v>35600</v>
      </c>
      <c r="AG117" s="25">
        <v>1</v>
      </c>
      <c r="AH117" s="24">
        <f>20696.44+46000</f>
        <v>66696.44</v>
      </c>
      <c r="AI117" s="25">
        <v>0</v>
      </c>
      <c r="AJ117" s="26">
        <v>0</v>
      </c>
      <c r="AK117" s="25">
        <v>0</v>
      </c>
      <c r="AL117" s="24">
        <v>0</v>
      </c>
      <c r="AM117" s="25">
        <v>0</v>
      </c>
      <c r="AN117" s="26">
        <v>0</v>
      </c>
      <c r="AO117" s="25">
        <v>0</v>
      </c>
      <c r="AP117" s="24">
        <v>0</v>
      </c>
      <c r="AQ117" s="24">
        <f t="shared" si="41"/>
        <v>38077.050000000003</v>
      </c>
      <c r="AR117" s="24">
        <f t="shared" si="42"/>
        <v>31178.23</v>
      </c>
      <c r="AS117" s="25">
        <v>1</v>
      </c>
      <c r="AT117" s="24">
        <v>310.52999999999997</v>
      </c>
      <c r="AU117" s="25">
        <v>14</v>
      </c>
      <c r="AV117" s="24">
        <v>7134.36</v>
      </c>
      <c r="AW117" s="25">
        <v>25</v>
      </c>
      <c r="AX117" s="24">
        <v>23733.34</v>
      </c>
      <c r="AY117" s="25">
        <v>1</v>
      </c>
      <c r="AZ117" s="24">
        <v>6898.82</v>
      </c>
      <c r="BA117" s="25">
        <v>0</v>
      </c>
      <c r="BB117" s="26">
        <v>0</v>
      </c>
      <c r="BC117" s="25">
        <v>0</v>
      </c>
      <c r="BD117" s="24">
        <v>0</v>
      </c>
      <c r="BE117" s="25">
        <v>0</v>
      </c>
      <c r="BF117" s="26">
        <v>0</v>
      </c>
      <c r="BG117" s="25">
        <v>0</v>
      </c>
      <c r="BH117" s="24">
        <v>0</v>
      </c>
      <c r="BI117" s="24">
        <f t="shared" si="43"/>
        <v>38077.050000000003</v>
      </c>
      <c r="BJ117" s="24">
        <f t="shared" si="44"/>
        <v>31178.23</v>
      </c>
      <c r="BK117" s="25">
        <v>1</v>
      </c>
      <c r="BL117" s="24">
        <v>310.52999999999997</v>
      </c>
      <c r="BM117" s="25">
        <v>14</v>
      </c>
      <c r="BN117" s="24">
        <v>7134.36</v>
      </c>
      <c r="BO117" s="25">
        <v>25</v>
      </c>
      <c r="BP117" s="24">
        <v>23733.34</v>
      </c>
      <c r="BQ117" s="25">
        <v>1</v>
      </c>
      <c r="BR117" s="24">
        <v>6898.82</v>
      </c>
      <c r="BS117" s="25">
        <v>0</v>
      </c>
      <c r="BT117" s="26">
        <v>0</v>
      </c>
      <c r="BU117" s="25">
        <v>0</v>
      </c>
      <c r="BV117" s="24">
        <v>0</v>
      </c>
      <c r="BW117" s="25">
        <v>0</v>
      </c>
      <c r="BX117" s="26">
        <v>0</v>
      </c>
      <c r="BY117" s="25">
        <v>0</v>
      </c>
      <c r="BZ117" s="24">
        <v>0</v>
      </c>
      <c r="CA117" s="24">
        <f t="shared" si="45"/>
        <v>46767.32</v>
      </c>
      <c r="CB117" s="24">
        <f t="shared" si="46"/>
        <v>46767.32</v>
      </c>
      <c r="CC117" s="25">
        <v>3</v>
      </c>
      <c r="CD117" s="24">
        <v>465.79</v>
      </c>
      <c r="CE117" s="25">
        <v>13</v>
      </c>
      <c r="CF117" s="24">
        <v>10701.53</v>
      </c>
      <c r="CG117" s="25">
        <v>38</v>
      </c>
      <c r="CH117" s="24">
        <v>35600</v>
      </c>
      <c r="CI117" s="25">
        <v>0</v>
      </c>
      <c r="CJ117" s="24">
        <v>0</v>
      </c>
      <c r="CK117" s="25">
        <v>0</v>
      </c>
      <c r="CL117" s="26">
        <v>0</v>
      </c>
      <c r="CM117" s="25">
        <v>0</v>
      </c>
      <c r="CN117" s="24">
        <v>0</v>
      </c>
      <c r="CO117" s="25">
        <v>0</v>
      </c>
      <c r="CP117" s="26">
        <v>0</v>
      </c>
      <c r="CQ117" s="25">
        <v>0</v>
      </c>
      <c r="CR117" s="24">
        <v>0</v>
      </c>
    </row>
    <row r="118" spans="1:96" x14ac:dyDescent="0.25">
      <c r="A118" s="6" t="s">
        <v>275</v>
      </c>
      <c r="B118" s="8" t="s">
        <v>68</v>
      </c>
      <c r="C118" s="21">
        <v>330360</v>
      </c>
      <c r="D118" s="22" t="s">
        <v>146</v>
      </c>
      <c r="E118" s="22" t="s">
        <v>129</v>
      </c>
      <c r="F118" s="23" t="s">
        <v>147</v>
      </c>
      <c r="G118" s="24">
        <f t="shared" si="37"/>
        <v>131740.42000000001</v>
      </c>
      <c r="H118" s="24">
        <f t="shared" si="38"/>
        <v>91775.82</v>
      </c>
      <c r="I118" s="25">
        <f t="shared" si="49"/>
        <v>0</v>
      </c>
      <c r="J118" s="24">
        <f t="shared" si="49"/>
        <v>0</v>
      </c>
      <c r="K118" s="25">
        <f t="shared" si="49"/>
        <v>0</v>
      </c>
      <c r="L118" s="24">
        <f t="shared" si="49"/>
        <v>0</v>
      </c>
      <c r="M118" s="25">
        <f t="shared" si="49"/>
        <v>88</v>
      </c>
      <c r="N118" s="24">
        <f t="shared" si="49"/>
        <v>91775.82</v>
      </c>
      <c r="O118" s="25">
        <f t="shared" si="49"/>
        <v>2</v>
      </c>
      <c r="P118" s="24">
        <f t="shared" si="49"/>
        <v>21470.720000000001</v>
      </c>
      <c r="Q118" s="25">
        <f t="shared" si="49"/>
        <v>1</v>
      </c>
      <c r="R118" s="24">
        <f t="shared" si="49"/>
        <v>18493.88</v>
      </c>
      <c r="S118" s="25">
        <f t="shared" si="49"/>
        <v>0</v>
      </c>
      <c r="T118" s="24">
        <f t="shared" si="49"/>
        <v>0</v>
      </c>
      <c r="U118" s="25">
        <f t="shared" si="49"/>
        <v>0</v>
      </c>
      <c r="V118" s="24">
        <f t="shared" si="49"/>
        <v>0</v>
      </c>
      <c r="W118" s="25">
        <f t="shared" si="49"/>
        <v>0</v>
      </c>
      <c r="X118" s="24">
        <f t="shared" si="33"/>
        <v>0</v>
      </c>
      <c r="Y118" s="24">
        <f t="shared" si="39"/>
        <v>45963.35</v>
      </c>
      <c r="Z118" s="24">
        <f t="shared" si="40"/>
        <v>27532.75</v>
      </c>
      <c r="AA118" s="25">
        <v>0</v>
      </c>
      <c r="AB118" s="24">
        <v>0</v>
      </c>
      <c r="AC118" s="25">
        <v>0</v>
      </c>
      <c r="AD118" s="24">
        <v>0</v>
      </c>
      <c r="AE118" s="25">
        <v>26</v>
      </c>
      <c r="AF118" s="24">
        <v>27532.75</v>
      </c>
      <c r="AG118" s="25">
        <v>1</v>
      </c>
      <c r="AH118" s="24">
        <v>12882.44</v>
      </c>
      <c r="AI118" s="25">
        <v>0</v>
      </c>
      <c r="AJ118" s="26">
        <v>5548.16</v>
      </c>
      <c r="AK118" s="25">
        <v>0</v>
      </c>
      <c r="AL118" s="24">
        <v>0</v>
      </c>
      <c r="AM118" s="25">
        <v>0</v>
      </c>
      <c r="AN118" s="26">
        <v>0</v>
      </c>
      <c r="AO118" s="25">
        <v>0</v>
      </c>
      <c r="AP118" s="24">
        <v>0</v>
      </c>
      <c r="AQ118" s="24">
        <f t="shared" si="41"/>
        <v>30642.22</v>
      </c>
      <c r="AR118" s="24">
        <f t="shared" si="42"/>
        <v>18355.16</v>
      </c>
      <c r="AS118" s="25">
        <v>0</v>
      </c>
      <c r="AT118" s="24">
        <v>0</v>
      </c>
      <c r="AU118" s="25">
        <v>0</v>
      </c>
      <c r="AV118" s="24">
        <v>0</v>
      </c>
      <c r="AW118" s="25">
        <v>18</v>
      </c>
      <c r="AX118" s="24">
        <v>18355.16</v>
      </c>
      <c r="AY118" s="25">
        <v>1</v>
      </c>
      <c r="AZ118" s="24">
        <v>8588.2800000000007</v>
      </c>
      <c r="BA118" s="25">
        <v>0</v>
      </c>
      <c r="BB118" s="26">
        <v>3698.78</v>
      </c>
      <c r="BC118" s="25">
        <v>0</v>
      </c>
      <c r="BD118" s="24">
        <v>0</v>
      </c>
      <c r="BE118" s="25">
        <v>0</v>
      </c>
      <c r="BF118" s="26">
        <v>0</v>
      </c>
      <c r="BG118" s="25">
        <v>0</v>
      </c>
      <c r="BH118" s="24">
        <v>0</v>
      </c>
      <c r="BI118" s="24">
        <f t="shared" si="43"/>
        <v>22053.94</v>
      </c>
      <c r="BJ118" s="24">
        <f t="shared" si="44"/>
        <v>18355.16</v>
      </c>
      <c r="BK118" s="25">
        <v>0</v>
      </c>
      <c r="BL118" s="24">
        <v>0</v>
      </c>
      <c r="BM118" s="25">
        <v>0</v>
      </c>
      <c r="BN118" s="24">
        <v>0</v>
      </c>
      <c r="BO118" s="25">
        <v>18</v>
      </c>
      <c r="BP118" s="24">
        <v>18355.16</v>
      </c>
      <c r="BQ118" s="25">
        <v>0</v>
      </c>
      <c r="BR118" s="24"/>
      <c r="BS118" s="25">
        <v>0</v>
      </c>
      <c r="BT118" s="26">
        <v>3698.78</v>
      </c>
      <c r="BU118" s="25">
        <v>0</v>
      </c>
      <c r="BV118" s="24">
        <v>0</v>
      </c>
      <c r="BW118" s="25">
        <v>0</v>
      </c>
      <c r="BX118" s="26">
        <v>0</v>
      </c>
      <c r="BY118" s="25">
        <v>0</v>
      </c>
      <c r="BZ118" s="24">
        <v>0</v>
      </c>
      <c r="CA118" s="24">
        <f t="shared" si="45"/>
        <v>33080.910000000003</v>
      </c>
      <c r="CB118" s="24">
        <f t="shared" si="46"/>
        <v>27532.75</v>
      </c>
      <c r="CC118" s="25">
        <v>0</v>
      </c>
      <c r="CD118" s="24">
        <v>0</v>
      </c>
      <c r="CE118" s="25">
        <v>0</v>
      </c>
      <c r="CF118" s="24">
        <v>0</v>
      </c>
      <c r="CG118" s="25">
        <v>26</v>
      </c>
      <c r="CH118" s="24">
        <v>27532.75</v>
      </c>
      <c r="CI118" s="25">
        <v>0</v>
      </c>
      <c r="CJ118" s="24">
        <v>0</v>
      </c>
      <c r="CK118" s="25">
        <v>1</v>
      </c>
      <c r="CL118" s="26">
        <v>5548.16</v>
      </c>
      <c r="CM118" s="25">
        <v>0</v>
      </c>
      <c r="CN118" s="24">
        <v>0</v>
      </c>
      <c r="CO118" s="25">
        <v>0</v>
      </c>
      <c r="CP118" s="26">
        <v>0</v>
      </c>
      <c r="CQ118" s="25">
        <v>0</v>
      </c>
      <c r="CR118" s="24">
        <v>0</v>
      </c>
    </row>
    <row r="119" spans="1:96" x14ac:dyDescent="0.25">
      <c r="A119" s="6" t="s">
        <v>276</v>
      </c>
      <c r="B119" s="8" t="s">
        <v>114</v>
      </c>
      <c r="C119" s="21">
        <v>330415</v>
      </c>
      <c r="D119" s="22" t="s">
        <v>146</v>
      </c>
      <c r="E119" s="22" t="s">
        <v>129</v>
      </c>
      <c r="F119" s="23" t="s">
        <v>147</v>
      </c>
      <c r="G119" s="24">
        <f t="shared" si="37"/>
        <v>51825.96</v>
      </c>
      <c r="H119" s="24">
        <f t="shared" si="38"/>
        <v>51825.96</v>
      </c>
      <c r="I119" s="25">
        <f t="shared" si="49"/>
        <v>0</v>
      </c>
      <c r="J119" s="24">
        <f t="shared" si="49"/>
        <v>0</v>
      </c>
      <c r="K119" s="25">
        <f t="shared" si="49"/>
        <v>0</v>
      </c>
      <c r="L119" s="24">
        <f t="shared" si="49"/>
        <v>0</v>
      </c>
      <c r="M119" s="25">
        <f t="shared" si="49"/>
        <v>56</v>
      </c>
      <c r="N119" s="24">
        <f t="shared" si="49"/>
        <v>51825.96</v>
      </c>
      <c r="O119" s="25">
        <f t="shared" si="49"/>
        <v>0</v>
      </c>
      <c r="P119" s="24">
        <f t="shared" si="49"/>
        <v>0</v>
      </c>
      <c r="Q119" s="25">
        <f t="shared" si="49"/>
        <v>0</v>
      </c>
      <c r="R119" s="24">
        <f t="shared" si="49"/>
        <v>0</v>
      </c>
      <c r="S119" s="25">
        <f t="shared" si="49"/>
        <v>0</v>
      </c>
      <c r="T119" s="24">
        <f t="shared" si="49"/>
        <v>0</v>
      </c>
      <c r="U119" s="25">
        <f t="shared" si="49"/>
        <v>0</v>
      </c>
      <c r="V119" s="24">
        <f t="shared" si="49"/>
        <v>0</v>
      </c>
      <c r="W119" s="25">
        <f t="shared" si="49"/>
        <v>0</v>
      </c>
      <c r="X119" s="24">
        <f t="shared" si="33"/>
        <v>0</v>
      </c>
      <c r="Y119" s="24">
        <f t="shared" si="39"/>
        <v>15547.79</v>
      </c>
      <c r="Z119" s="24">
        <f t="shared" si="40"/>
        <v>15547.79</v>
      </c>
      <c r="AA119" s="25">
        <v>0</v>
      </c>
      <c r="AB119" s="24">
        <v>0</v>
      </c>
      <c r="AC119" s="25">
        <v>0</v>
      </c>
      <c r="AD119" s="24">
        <v>0</v>
      </c>
      <c r="AE119" s="25">
        <v>17</v>
      </c>
      <c r="AF119" s="24">
        <v>15547.79</v>
      </c>
      <c r="AG119" s="25">
        <v>0</v>
      </c>
      <c r="AH119" s="24">
        <v>0</v>
      </c>
      <c r="AI119" s="25">
        <v>0</v>
      </c>
      <c r="AJ119" s="26">
        <v>0</v>
      </c>
      <c r="AK119" s="25">
        <v>0</v>
      </c>
      <c r="AL119" s="24">
        <v>0</v>
      </c>
      <c r="AM119" s="25">
        <v>0</v>
      </c>
      <c r="AN119" s="26">
        <v>0</v>
      </c>
      <c r="AO119" s="25">
        <v>0</v>
      </c>
      <c r="AP119" s="24">
        <v>0</v>
      </c>
      <c r="AQ119" s="24">
        <f t="shared" si="41"/>
        <v>10365.19</v>
      </c>
      <c r="AR119" s="24">
        <f t="shared" si="42"/>
        <v>10365.19</v>
      </c>
      <c r="AS119" s="25">
        <v>0</v>
      </c>
      <c r="AT119" s="24">
        <v>0</v>
      </c>
      <c r="AU119" s="25">
        <v>0</v>
      </c>
      <c r="AV119" s="24">
        <v>0</v>
      </c>
      <c r="AW119" s="25">
        <v>11</v>
      </c>
      <c r="AX119" s="24">
        <v>10365.19</v>
      </c>
      <c r="AY119" s="25">
        <v>0</v>
      </c>
      <c r="AZ119" s="24">
        <v>0</v>
      </c>
      <c r="BA119" s="25">
        <v>0</v>
      </c>
      <c r="BB119" s="26">
        <v>0</v>
      </c>
      <c r="BC119" s="25">
        <v>0</v>
      </c>
      <c r="BD119" s="24">
        <v>0</v>
      </c>
      <c r="BE119" s="25">
        <v>0</v>
      </c>
      <c r="BF119" s="26">
        <v>0</v>
      </c>
      <c r="BG119" s="25">
        <v>0</v>
      </c>
      <c r="BH119" s="24">
        <v>0</v>
      </c>
      <c r="BI119" s="24">
        <f t="shared" si="43"/>
        <v>10365.19</v>
      </c>
      <c r="BJ119" s="24">
        <f t="shared" si="44"/>
        <v>10365.19</v>
      </c>
      <c r="BK119" s="25">
        <v>0</v>
      </c>
      <c r="BL119" s="24">
        <v>0</v>
      </c>
      <c r="BM119" s="25">
        <v>0</v>
      </c>
      <c r="BN119" s="24">
        <v>0</v>
      </c>
      <c r="BO119" s="25">
        <v>11</v>
      </c>
      <c r="BP119" s="24">
        <v>10365.19</v>
      </c>
      <c r="BQ119" s="25">
        <v>0</v>
      </c>
      <c r="BR119" s="24">
        <v>0</v>
      </c>
      <c r="BS119" s="25">
        <v>0</v>
      </c>
      <c r="BT119" s="26">
        <v>0</v>
      </c>
      <c r="BU119" s="25">
        <v>0</v>
      </c>
      <c r="BV119" s="24">
        <v>0</v>
      </c>
      <c r="BW119" s="25">
        <v>0</v>
      </c>
      <c r="BX119" s="26">
        <v>0</v>
      </c>
      <c r="BY119" s="25">
        <v>0</v>
      </c>
      <c r="BZ119" s="24">
        <v>0</v>
      </c>
      <c r="CA119" s="24">
        <f t="shared" si="45"/>
        <v>15547.79</v>
      </c>
      <c r="CB119" s="24">
        <f t="shared" si="46"/>
        <v>15547.79</v>
      </c>
      <c r="CC119" s="25">
        <v>0</v>
      </c>
      <c r="CD119" s="24">
        <v>0</v>
      </c>
      <c r="CE119" s="25">
        <v>0</v>
      </c>
      <c r="CF119" s="24">
        <v>0</v>
      </c>
      <c r="CG119" s="25">
        <v>17</v>
      </c>
      <c r="CH119" s="24">
        <v>15547.79</v>
      </c>
      <c r="CI119" s="25">
        <v>0</v>
      </c>
      <c r="CJ119" s="24">
        <v>0</v>
      </c>
      <c r="CK119" s="25">
        <v>0</v>
      </c>
      <c r="CL119" s="26">
        <v>0</v>
      </c>
      <c r="CM119" s="25">
        <v>0</v>
      </c>
      <c r="CN119" s="24">
        <v>0</v>
      </c>
      <c r="CO119" s="25">
        <v>0</v>
      </c>
      <c r="CP119" s="26">
        <v>0</v>
      </c>
      <c r="CQ119" s="25">
        <v>0</v>
      </c>
      <c r="CR119" s="24">
        <v>0</v>
      </c>
    </row>
    <row r="120" spans="1:96" x14ac:dyDescent="0.25">
      <c r="A120" s="6" t="s">
        <v>277</v>
      </c>
      <c r="B120" s="8" t="s">
        <v>278</v>
      </c>
      <c r="C120" s="21">
        <v>330409</v>
      </c>
      <c r="D120" s="22" t="s">
        <v>146</v>
      </c>
      <c r="E120" s="22" t="s">
        <v>129</v>
      </c>
      <c r="F120" s="23" t="s">
        <v>147</v>
      </c>
      <c r="G120" s="24">
        <f t="shared" si="37"/>
        <v>94375.83</v>
      </c>
      <c r="H120" s="24">
        <f t="shared" si="38"/>
        <v>20879.91</v>
      </c>
      <c r="I120" s="25">
        <f t="shared" si="49"/>
        <v>1</v>
      </c>
      <c r="J120" s="24">
        <f t="shared" si="49"/>
        <v>56.45</v>
      </c>
      <c r="K120" s="25">
        <f t="shared" si="49"/>
        <v>0</v>
      </c>
      <c r="L120" s="24">
        <f t="shared" si="49"/>
        <v>0</v>
      </c>
      <c r="M120" s="25">
        <f t="shared" si="49"/>
        <v>17</v>
      </c>
      <c r="N120" s="24">
        <f t="shared" si="49"/>
        <v>20823.46</v>
      </c>
      <c r="O120" s="25">
        <f t="shared" si="49"/>
        <v>8</v>
      </c>
      <c r="P120" s="24">
        <f t="shared" si="49"/>
        <v>73495.92</v>
      </c>
      <c r="Q120" s="25">
        <f t="shared" si="49"/>
        <v>0</v>
      </c>
      <c r="R120" s="24">
        <f t="shared" si="49"/>
        <v>0</v>
      </c>
      <c r="S120" s="25">
        <f t="shared" si="49"/>
        <v>0</v>
      </c>
      <c r="T120" s="24">
        <f t="shared" si="49"/>
        <v>0</v>
      </c>
      <c r="U120" s="25">
        <f t="shared" si="49"/>
        <v>0</v>
      </c>
      <c r="V120" s="24">
        <f t="shared" si="49"/>
        <v>0</v>
      </c>
      <c r="W120" s="25">
        <f t="shared" si="49"/>
        <v>0</v>
      </c>
      <c r="X120" s="24">
        <f t="shared" si="49"/>
        <v>0</v>
      </c>
      <c r="Y120" s="24">
        <f t="shared" si="39"/>
        <v>28352.27</v>
      </c>
      <c r="Z120" s="24">
        <f t="shared" si="40"/>
        <v>6303.49</v>
      </c>
      <c r="AA120" s="25">
        <v>1</v>
      </c>
      <c r="AB120" s="24">
        <v>56.45</v>
      </c>
      <c r="AC120" s="25">
        <v>0</v>
      </c>
      <c r="AD120" s="24">
        <v>0</v>
      </c>
      <c r="AE120" s="25">
        <v>5</v>
      </c>
      <c r="AF120" s="24">
        <v>6247.04</v>
      </c>
      <c r="AG120" s="25">
        <v>2</v>
      </c>
      <c r="AH120" s="24">
        <v>22048.78</v>
      </c>
      <c r="AI120" s="25">
        <v>0</v>
      </c>
      <c r="AJ120" s="26">
        <v>0</v>
      </c>
      <c r="AK120" s="25">
        <v>0</v>
      </c>
      <c r="AL120" s="24">
        <v>0</v>
      </c>
      <c r="AM120" s="25">
        <v>0</v>
      </c>
      <c r="AN120" s="26">
        <v>0</v>
      </c>
      <c r="AO120" s="25">
        <v>0</v>
      </c>
      <c r="AP120" s="24">
        <v>0</v>
      </c>
      <c r="AQ120" s="24">
        <f t="shared" si="41"/>
        <v>18863.87</v>
      </c>
      <c r="AR120" s="24">
        <f t="shared" si="42"/>
        <v>4164.6899999999996</v>
      </c>
      <c r="AS120" s="25">
        <v>0</v>
      </c>
      <c r="AT120" s="24"/>
      <c r="AU120" s="25">
        <v>0</v>
      </c>
      <c r="AV120" s="24">
        <v>0</v>
      </c>
      <c r="AW120" s="25">
        <v>3</v>
      </c>
      <c r="AX120" s="24">
        <v>4164.6899999999996</v>
      </c>
      <c r="AY120" s="25">
        <v>2</v>
      </c>
      <c r="AZ120" s="24">
        <v>14699.18</v>
      </c>
      <c r="BA120" s="25">
        <v>0</v>
      </c>
      <c r="BB120" s="26">
        <v>0</v>
      </c>
      <c r="BC120" s="25">
        <v>0</v>
      </c>
      <c r="BD120" s="24">
        <v>0</v>
      </c>
      <c r="BE120" s="25">
        <v>0</v>
      </c>
      <c r="BF120" s="26">
        <v>0</v>
      </c>
      <c r="BG120" s="25">
        <v>0</v>
      </c>
      <c r="BH120" s="24">
        <v>0</v>
      </c>
      <c r="BI120" s="24">
        <f t="shared" si="43"/>
        <v>18863.87</v>
      </c>
      <c r="BJ120" s="24">
        <f t="shared" si="44"/>
        <v>4164.6899999999996</v>
      </c>
      <c r="BK120" s="25">
        <v>0</v>
      </c>
      <c r="BL120" s="24">
        <v>0</v>
      </c>
      <c r="BM120" s="25">
        <v>0</v>
      </c>
      <c r="BN120" s="24">
        <v>0</v>
      </c>
      <c r="BO120" s="25">
        <v>3</v>
      </c>
      <c r="BP120" s="24">
        <v>4164.6899999999996</v>
      </c>
      <c r="BQ120" s="25">
        <v>2</v>
      </c>
      <c r="BR120" s="24">
        <v>14699.18</v>
      </c>
      <c r="BS120" s="25">
        <v>0</v>
      </c>
      <c r="BT120" s="26">
        <v>0</v>
      </c>
      <c r="BU120" s="25">
        <v>0</v>
      </c>
      <c r="BV120" s="24">
        <v>0</v>
      </c>
      <c r="BW120" s="25">
        <v>0</v>
      </c>
      <c r="BX120" s="26">
        <v>0</v>
      </c>
      <c r="BY120" s="25">
        <v>0</v>
      </c>
      <c r="BZ120" s="24">
        <v>0</v>
      </c>
      <c r="CA120" s="24">
        <f t="shared" si="45"/>
        <v>28295.82</v>
      </c>
      <c r="CB120" s="24">
        <f t="shared" si="46"/>
        <v>6247.04</v>
      </c>
      <c r="CC120" s="25">
        <v>0</v>
      </c>
      <c r="CD120" s="24">
        <v>0</v>
      </c>
      <c r="CE120" s="25">
        <v>0</v>
      </c>
      <c r="CF120" s="24">
        <v>0</v>
      </c>
      <c r="CG120" s="25">
        <v>6</v>
      </c>
      <c r="CH120" s="24">
        <v>6247.04</v>
      </c>
      <c r="CI120" s="25">
        <v>2</v>
      </c>
      <c r="CJ120" s="24">
        <v>22048.78</v>
      </c>
      <c r="CK120" s="25">
        <v>0</v>
      </c>
      <c r="CL120" s="26">
        <v>0</v>
      </c>
      <c r="CM120" s="25">
        <v>0</v>
      </c>
      <c r="CN120" s="24">
        <v>0</v>
      </c>
      <c r="CO120" s="25">
        <v>0</v>
      </c>
      <c r="CP120" s="26">
        <v>0</v>
      </c>
      <c r="CQ120" s="25">
        <v>0</v>
      </c>
      <c r="CR120" s="24">
        <v>0</v>
      </c>
    </row>
    <row r="121" spans="1:96" x14ac:dyDescent="0.25">
      <c r="A121" s="6" t="s">
        <v>279</v>
      </c>
      <c r="B121" s="8" t="s">
        <v>280</v>
      </c>
      <c r="C121" s="21">
        <v>330420</v>
      </c>
      <c r="D121" s="22" t="s">
        <v>146</v>
      </c>
      <c r="E121" s="22" t="s">
        <v>129</v>
      </c>
      <c r="F121" s="23" t="s">
        <v>147</v>
      </c>
      <c r="G121" s="24">
        <f t="shared" si="37"/>
        <v>33394222.760000002</v>
      </c>
      <c r="H121" s="24">
        <f t="shared" si="38"/>
        <v>396123</v>
      </c>
      <c r="I121" s="25">
        <f t="shared" si="49"/>
        <v>2100</v>
      </c>
      <c r="J121" s="24">
        <f t="shared" si="49"/>
        <v>396123</v>
      </c>
      <c r="K121" s="25">
        <f t="shared" si="49"/>
        <v>0</v>
      </c>
      <c r="L121" s="24">
        <f t="shared" si="49"/>
        <v>0</v>
      </c>
      <c r="M121" s="25">
        <f t="shared" si="49"/>
        <v>0</v>
      </c>
      <c r="N121" s="24">
        <f t="shared" si="49"/>
        <v>0</v>
      </c>
      <c r="O121" s="25">
        <f t="shared" si="49"/>
        <v>209</v>
      </c>
      <c r="P121" s="24">
        <f t="shared" si="49"/>
        <v>32998099.760000002</v>
      </c>
      <c r="Q121" s="25">
        <f t="shared" si="49"/>
        <v>0</v>
      </c>
      <c r="R121" s="24">
        <f t="shared" si="49"/>
        <v>0</v>
      </c>
      <c r="S121" s="25">
        <f t="shared" si="49"/>
        <v>0</v>
      </c>
      <c r="T121" s="24">
        <f t="shared" si="49"/>
        <v>0</v>
      </c>
      <c r="U121" s="25">
        <f t="shared" si="49"/>
        <v>0</v>
      </c>
      <c r="V121" s="24">
        <f t="shared" si="49"/>
        <v>0</v>
      </c>
      <c r="W121" s="25">
        <f t="shared" si="49"/>
        <v>0</v>
      </c>
      <c r="X121" s="24">
        <f t="shared" si="49"/>
        <v>0</v>
      </c>
      <c r="Y121" s="24">
        <f t="shared" si="39"/>
        <v>10018266.83</v>
      </c>
      <c r="Z121" s="24">
        <f t="shared" si="40"/>
        <v>118836.9</v>
      </c>
      <c r="AA121" s="25">
        <v>525</v>
      </c>
      <c r="AB121" s="24">
        <v>118836.9</v>
      </c>
      <c r="AC121" s="25">
        <v>0</v>
      </c>
      <c r="AD121" s="24">
        <v>0</v>
      </c>
      <c r="AE121" s="25">
        <v>0</v>
      </c>
      <c r="AF121" s="24">
        <v>0</v>
      </c>
      <c r="AG121" s="25">
        <v>63</v>
      </c>
      <c r="AH121" s="24">
        <v>9899429.9299999997</v>
      </c>
      <c r="AI121" s="25">
        <v>0</v>
      </c>
      <c r="AJ121" s="26">
        <v>0</v>
      </c>
      <c r="AK121" s="25">
        <v>0</v>
      </c>
      <c r="AL121" s="24">
        <v>0</v>
      </c>
      <c r="AM121" s="25">
        <v>0</v>
      </c>
      <c r="AN121" s="26">
        <v>0</v>
      </c>
      <c r="AO121" s="25">
        <v>0</v>
      </c>
      <c r="AP121" s="24">
        <v>0</v>
      </c>
      <c r="AQ121" s="24">
        <f t="shared" si="41"/>
        <v>6678844.5499999998</v>
      </c>
      <c r="AR121" s="24">
        <f t="shared" si="42"/>
        <v>79224.600000000006</v>
      </c>
      <c r="AS121" s="25">
        <v>420</v>
      </c>
      <c r="AT121" s="24">
        <v>79224.600000000006</v>
      </c>
      <c r="AU121" s="25">
        <v>0</v>
      </c>
      <c r="AV121" s="24">
        <v>0</v>
      </c>
      <c r="AW121" s="25">
        <v>0</v>
      </c>
      <c r="AX121" s="24">
        <v>0</v>
      </c>
      <c r="AY121" s="25">
        <v>42</v>
      </c>
      <c r="AZ121" s="24">
        <v>6599619.9500000002</v>
      </c>
      <c r="BA121" s="25">
        <v>0</v>
      </c>
      <c r="BB121" s="26">
        <v>0</v>
      </c>
      <c r="BC121" s="25">
        <v>0</v>
      </c>
      <c r="BD121" s="24">
        <v>0</v>
      </c>
      <c r="BE121" s="25">
        <v>0</v>
      </c>
      <c r="BF121" s="26">
        <v>0</v>
      </c>
      <c r="BG121" s="25">
        <v>0</v>
      </c>
      <c r="BH121" s="24">
        <v>0</v>
      </c>
      <c r="BI121" s="24">
        <f t="shared" si="43"/>
        <v>6678844.5499999998</v>
      </c>
      <c r="BJ121" s="24">
        <f t="shared" si="44"/>
        <v>79224.600000000006</v>
      </c>
      <c r="BK121" s="25">
        <v>420</v>
      </c>
      <c r="BL121" s="24">
        <v>79224.600000000006</v>
      </c>
      <c r="BM121" s="25">
        <v>0</v>
      </c>
      <c r="BN121" s="24">
        <v>0</v>
      </c>
      <c r="BO121" s="25">
        <v>0</v>
      </c>
      <c r="BP121" s="24">
        <v>0</v>
      </c>
      <c r="BQ121" s="25">
        <v>42</v>
      </c>
      <c r="BR121" s="24">
        <v>6599619.9500000002</v>
      </c>
      <c r="BS121" s="25">
        <v>0</v>
      </c>
      <c r="BT121" s="26">
        <v>0</v>
      </c>
      <c r="BU121" s="25">
        <v>0</v>
      </c>
      <c r="BV121" s="24">
        <v>0</v>
      </c>
      <c r="BW121" s="25">
        <v>0</v>
      </c>
      <c r="BX121" s="26">
        <v>0</v>
      </c>
      <c r="BY121" s="25">
        <v>0</v>
      </c>
      <c r="BZ121" s="24">
        <v>0</v>
      </c>
      <c r="CA121" s="24">
        <f t="shared" si="45"/>
        <v>10018266.83</v>
      </c>
      <c r="CB121" s="24">
        <f t="shared" si="46"/>
        <v>118836.9</v>
      </c>
      <c r="CC121" s="25">
        <v>735</v>
      </c>
      <c r="CD121" s="24">
        <v>118836.9</v>
      </c>
      <c r="CE121" s="25">
        <v>0</v>
      </c>
      <c r="CF121" s="24">
        <v>0</v>
      </c>
      <c r="CG121" s="25">
        <v>0</v>
      </c>
      <c r="CH121" s="24">
        <v>0</v>
      </c>
      <c r="CI121" s="25">
        <v>62</v>
      </c>
      <c r="CJ121" s="24">
        <v>9899429.9299999997</v>
      </c>
      <c r="CK121" s="25">
        <v>0</v>
      </c>
      <c r="CL121" s="26">
        <v>0</v>
      </c>
      <c r="CM121" s="25">
        <v>0</v>
      </c>
      <c r="CN121" s="24">
        <v>0</v>
      </c>
      <c r="CO121" s="25">
        <v>0</v>
      </c>
      <c r="CP121" s="26">
        <v>0</v>
      </c>
      <c r="CQ121" s="25">
        <v>0</v>
      </c>
      <c r="CR121" s="24">
        <v>0</v>
      </c>
    </row>
    <row r="122" spans="1:96" x14ac:dyDescent="0.25">
      <c r="A122" s="6" t="s">
        <v>281</v>
      </c>
      <c r="B122" s="8" t="s">
        <v>282</v>
      </c>
      <c r="C122" s="21"/>
      <c r="D122" s="22"/>
      <c r="E122" s="22" t="s">
        <v>123</v>
      </c>
      <c r="F122" s="23"/>
      <c r="G122" s="24">
        <f t="shared" si="37"/>
        <v>673.66</v>
      </c>
      <c r="H122" s="24">
        <f t="shared" si="38"/>
        <v>673.66</v>
      </c>
      <c r="I122" s="25">
        <f t="shared" si="49"/>
        <v>1</v>
      </c>
      <c r="J122" s="24">
        <f t="shared" si="49"/>
        <v>237.28</v>
      </c>
      <c r="K122" s="25">
        <f t="shared" si="49"/>
        <v>0</v>
      </c>
      <c r="L122" s="24">
        <f t="shared" si="49"/>
        <v>0</v>
      </c>
      <c r="M122" s="25">
        <f t="shared" si="49"/>
        <v>1</v>
      </c>
      <c r="N122" s="24">
        <f t="shared" si="49"/>
        <v>436.38</v>
      </c>
      <c r="O122" s="25">
        <f t="shared" si="49"/>
        <v>0</v>
      </c>
      <c r="P122" s="24">
        <f t="shared" si="49"/>
        <v>0</v>
      </c>
      <c r="Q122" s="25">
        <f t="shared" si="49"/>
        <v>0</v>
      </c>
      <c r="R122" s="24">
        <f t="shared" si="49"/>
        <v>0</v>
      </c>
      <c r="S122" s="25">
        <f t="shared" si="49"/>
        <v>0</v>
      </c>
      <c r="T122" s="24">
        <f t="shared" si="49"/>
        <v>0</v>
      </c>
      <c r="U122" s="25">
        <f t="shared" si="49"/>
        <v>0</v>
      </c>
      <c r="V122" s="24">
        <f t="shared" si="49"/>
        <v>0</v>
      </c>
      <c r="W122" s="25">
        <f t="shared" si="49"/>
        <v>0</v>
      </c>
      <c r="X122" s="24">
        <f t="shared" si="49"/>
        <v>0</v>
      </c>
      <c r="Y122" s="24">
        <f t="shared" si="39"/>
        <v>673.66</v>
      </c>
      <c r="Z122" s="24">
        <f t="shared" si="40"/>
        <v>673.66</v>
      </c>
      <c r="AA122" s="25">
        <v>1</v>
      </c>
      <c r="AB122" s="24">
        <v>237.28</v>
      </c>
      <c r="AC122" s="25">
        <v>0</v>
      </c>
      <c r="AD122" s="24">
        <v>0</v>
      </c>
      <c r="AE122" s="25">
        <v>1</v>
      </c>
      <c r="AF122" s="24">
        <v>436.38</v>
      </c>
      <c r="AG122" s="25"/>
      <c r="AH122" s="24"/>
      <c r="AI122" s="25">
        <v>0</v>
      </c>
      <c r="AJ122" s="26">
        <v>0</v>
      </c>
      <c r="AK122" s="25">
        <v>0</v>
      </c>
      <c r="AL122" s="24">
        <v>0</v>
      </c>
      <c r="AM122" s="25">
        <v>0</v>
      </c>
      <c r="AN122" s="26">
        <v>0</v>
      </c>
      <c r="AO122" s="25">
        <v>0</v>
      </c>
      <c r="AP122" s="24">
        <v>0</v>
      </c>
      <c r="AQ122" s="24">
        <f t="shared" si="41"/>
        <v>0</v>
      </c>
      <c r="AR122" s="24">
        <f t="shared" si="42"/>
        <v>0</v>
      </c>
      <c r="AS122" s="25">
        <v>0</v>
      </c>
      <c r="AT122" s="24"/>
      <c r="AU122" s="25">
        <v>0</v>
      </c>
      <c r="AV122" s="24">
        <v>0</v>
      </c>
      <c r="AW122" s="25">
        <v>0</v>
      </c>
      <c r="AX122" s="24"/>
      <c r="AY122" s="25"/>
      <c r="AZ122" s="24"/>
      <c r="BA122" s="25">
        <v>0</v>
      </c>
      <c r="BB122" s="26">
        <v>0</v>
      </c>
      <c r="BC122" s="25">
        <v>0</v>
      </c>
      <c r="BD122" s="24">
        <v>0</v>
      </c>
      <c r="BE122" s="25">
        <v>0</v>
      </c>
      <c r="BF122" s="26">
        <v>0</v>
      </c>
      <c r="BG122" s="25">
        <v>0</v>
      </c>
      <c r="BH122" s="24">
        <v>0</v>
      </c>
      <c r="BI122" s="24">
        <f t="shared" si="43"/>
        <v>0</v>
      </c>
      <c r="BJ122" s="24">
        <f t="shared" si="44"/>
        <v>0</v>
      </c>
      <c r="BK122" s="25">
        <v>0</v>
      </c>
      <c r="BL122" s="24">
        <v>0</v>
      </c>
      <c r="BM122" s="25">
        <v>0</v>
      </c>
      <c r="BN122" s="24">
        <v>0</v>
      </c>
      <c r="BO122" s="25">
        <v>0</v>
      </c>
      <c r="BP122" s="24">
        <v>0</v>
      </c>
      <c r="BQ122" s="25"/>
      <c r="BR122" s="24"/>
      <c r="BS122" s="25">
        <v>0</v>
      </c>
      <c r="BT122" s="26">
        <v>0</v>
      </c>
      <c r="BU122" s="25">
        <v>0</v>
      </c>
      <c r="BV122" s="24">
        <v>0</v>
      </c>
      <c r="BW122" s="25">
        <v>0</v>
      </c>
      <c r="BX122" s="26">
        <v>0</v>
      </c>
      <c r="BY122" s="25">
        <v>0</v>
      </c>
      <c r="BZ122" s="24">
        <v>0</v>
      </c>
      <c r="CA122" s="24">
        <f t="shared" si="45"/>
        <v>0</v>
      </c>
      <c r="CB122" s="24">
        <f t="shared" si="46"/>
        <v>0</v>
      </c>
      <c r="CC122" s="25">
        <v>0</v>
      </c>
      <c r="CD122" s="24">
        <v>0</v>
      </c>
      <c r="CE122" s="25">
        <v>0</v>
      </c>
      <c r="CF122" s="24">
        <v>0</v>
      </c>
      <c r="CG122" s="25">
        <v>0</v>
      </c>
      <c r="CH122" s="24">
        <v>0</v>
      </c>
      <c r="CI122" s="25"/>
      <c r="CJ122" s="24"/>
      <c r="CK122" s="25">
        <v>0</v>
      </c>
      <c r="CL122" s="26">
        <v>0</v>
      </c>
      <c r="CM122" s="25">
        <v>0</v>
      </c>
      <c r="CN122" s="24">
        <v>0</v>
      </c>
      <c r="CO122" s="25">
        <v>0</v>
      </c>
      <c r="CP122" s="26">
        <v>0</v>
      </c>
      <c r="CQ122" s="25">
        <v>0</v>
      </c>
      <c r="CR122" s="24">
        <v>0</v>
      </c>
    </row>
    <row r="123" spans="1:96" x14ac:dyDescent="0.25">
      <c r="A123" s="6"/>
      <c r="B123" s="13" t="s">
        <v>69</v>
      </c>
      <c r="C123" s="21">
        <v>330074</v>
      </c>
      <c r="D123" s="22" t="s">
        <v>144</v>
      </c>
      <c r="E123" s="22" t="s">
        <v>123</v>
      </c>
      <c r="F123" s="23" t="s">
        <v>145</v>
      </c>
      <c r="G123" s="24">
        <f t="shared" si="37"/>
        <v>0</v>
      </c>
      <c r="H123" s="24">
        <f t="shared" si="38"/>
        <v>0</v>
      </c>
      <c r="I123" s="25">
        <f t="shared" si="49"/>
        <v>0</v>
      </c>
      <c r="J123" s="24">
        <f t="shared" si="49"/>
        <v>0</v>
      </c>
      <c r="K123" s="25">
        <f t="shared" si="49"/>
        <v>0</v>
      </c>
      <c r="L123" s="24">
        <f t="shared" si="49"/>
        <v>0</v>
      </c>
      <c r="M123" s="25">
        <f t="shared" si="49"/>
        <v>0</v>
      </c>
      <c r="N123" s="24">
        <f t="shared" si="49"/>
        <v>0</v>
      </c>
      <c r="O123" s="25">
        <f t="shared" si="49"/>
        <v>0</v>
      </c>
      <c r="P123" s="24">
        <f t="shared" si="49"/>
        <v>0</v>
      </c>
      <c r="Q123" s="25">
        <f t="shared" si="49"/>
        <v>0</v>
      </c>
      <c r="R123" s="24">
        <f t="shared" si="49"/>
        <v>0</v>
      </c>
      <c r="S123" s="25">
        <f t="shared" si="49"/>
        <v>0</v>
      </c>
      <c r="T123" s="24">
        <f t="shared" si="49"/>
        <v>0</v>
      </c>
      <c r="U123" s="25">
        <f t="shared" si="49"/>
        <v>0</v>
      </c>
      <c r="V123" s="24">
        <f t="shared" si="49"/>
        <v>0</v>
      </c>
      <c r="W123" s="25">
        <f t="shared" si="49"/>
        <v>0</v>
      </c>
      <c r="X123" s="24">
        <f t="shared" si="49"/>
        <v>0</v>
      </c>
      <c r="Y123" s="24">
        <f t="shared" si="39"/>
        <v>0</v>
      </c>
      <c r="Z123" s="24">
        <f t="shared" si="40"/>
        <v>0</v>
      </c>
      <c r="AA123" s="25">
        <v>0</v>
      </c>
      <c r="AB123" s="24">
        <v>0</v>
      </c>
      <c r="AC123" s="25">
        <v>0</v>
      </c>
      <c r="AD123" s="24">
        <v>0</v>
      </c>
      <c r="AE123" s="25">
        <v>0</v>
      </c>
      <c r="AF123" s="24">
        <v>0</v>
      </c>
      <c r="AG123" s="25">
        <v>0</v>
      </c>
      <c r="AH123" s="24">
        <v>0</v>
      </c>
      <c r="AI123" s="25"/>
      <c r="AJ123" s="26"/>
      <c r="AK123" s="25">
        <v>0</v>
      </c>
      <c r="AL123" s="24">
        <v>0</v>
      </c>
      <c r="AM123" s="25">
        <v>0</v>
      </c>
      <c r="AN123" s="26">
        <v>0</v>
      </c>
      <c r="AO123" s="25">
        <v>0</v>
      </c>
      <c r="AP123" s="24">
        <v>0</v>
      </c>
      <c r="AQ123" s="24">
        <f t="shared" si="41"/>
        <v>0</v>
      </c>
      <c r="AR123" s="24">
        <f t="shared" si="42"/>
        <v>0</v>
      </c>
      <c r="AS123" s="25">
        <v>0</v>
      </c>
      <c r="AT123" s="24">
        <v>0</v>
      </c>
      <c r="AU123" s="25">
        <v>0</v>
      </c>
      <c r="AV123" s="24">
        <v>0</v>
      </c>
      <c r="AW123" s="25">
        <v>0</v>
      </c>
      <c r="AX123" s="24">
        <v>0</v>
      </c>
      <c r="AY123" s="25">
        <v>0</v>
      </c>
      <c r="AZ123" s="24">
        <v>0</v>
      </c>
      <c r="BA123" s="25"/>
      <c r="BB123" s="26"/>
      <c r="BC123" s="25">
        <v>0</v>
      </c>
      <c r="BD123" s="24">
        <v>0</v>
      </c>
      <c r="BE123" s="25">
        <v>0</v>
      </c>
      <c r="BF123" s="26">
        <v>0</v>
      </c>
      <c r="BG123" s="25">
        <v>0</v>
      </c>
      <c r="BH123" s="24">
        <v>0</v>
      </c>
      <c r="BI123" s="24">
        <f t="shared" si="43"/>
        <v>0</v>
      </c>
      <c r="BJ123" s="24">
        <f t="shared" si="44"/>
        <v>0</v>
      </c>
      <c r="BK123" s="25">
        <v>0</v>
      </c>
      <c r="BL123" s="24">
        <v>0</v>
      </c>
      <c r="BM123" s="25">
        <v>0</v>
      </c>
      <c r="BN123" s="24">
        <v>0</v>
      </c>
      <c r="BO123" s="25">
        <v>0</v>
      </c>
      <c r="BP123" s="24">
        <v>0</v>
      </c>
      <c r="BQ123" s="25">
        <v>0</v>
      </c>
      <c r="BR123" s="24">
        <v>0</v>
      </c>
      <c r="BS123" s="25"/>
      <c r="BT123" s="26"/>
      <c r="BU123" s="25">
        <v>0</v>
      </c>
      <c r="BV123" s="24">
        <v>0</v>
      </c>
      <c r="BW123" s="25">
        <v>0</v>
      </c>
      <c r="BX123" s="26">
        <v>0</v>
      </c>
      <c r="BY123" s="25">
        <v>0</v>
      </c>
      <c r="BZ123" s="24">
        <v>0</v>
      </c>
      <c r="CA123" s="24">
        <f t="shared" si="45"/>
        <v>0</v>
      </c>
      <c r="CB123" s="24">
        <f t="shared" si="46"/>
        <v>0</v>
      </c>
      <c r="CC123" s="25">
        <v>0</v>
      </c>
      <c r="CD123" s="24">
        <v>0</v>
      </c>
      <c r="CE123" s="25">
        <v>0</v>
      </c>
      <c r="CF123" s="24">
        <v>0</v>
      </c>
      <c r="CG123" s="25">
        <v>0</v>
      </c>
      <c r="CH123" s="24">
        <v>0</v>
      </c>
      <c r="CI123" s="25">
        <v>0</v>
      </c>
      <c r="CJ123" s="24">
        <v>0</v>
      </c>
      <c r="CK123" s="25"/>
      <c r="CL123" s="26"/>
      <c r="CM123" s="25">
        <v>0</v>
      </c>
      <c r="CN123" s="24">
        <v>0</v>
      </c>
      <c r="CO123" s="25">
        <v>0</v>
      </c>
      <c r="CP123" s="26">
        <v>0</v>
      </c>
      <c r="CQ123" s="25">
        <v>0</v>
      </c>
      <c r="CR123" s="24">
        <v>0</v>
      </c>
    </row>
    <row r="124" spans="1:96" x14ac:dyDescent="0.25">
      <c r="A124" s="6" t="s">
        <v>283</v>
      </c>
      <c r="B124" s="8" t="s">
        <v>70</v>
      </c>
      <c r="C124" s="21"/>
      <c r="D124" s="22"/>
      <c r="E124" s="22" t="s">
        <v>123</v>
      </c>
      <c r="F124" s="23"/>
      <c r="G124" s="24">
        <f t="shared" si="37"/>
        <v>3151533.92</v>
      </c>
      <c r="H124" s="24">
        <f t="shared" si="38"/>
        <v>2257216.7000000002</v>
      </c>
      <c r="I124" s="25">
        <f t="shared" si="49"/>
        <v>1415</v>
      </c>
      <c r="J124" s="24">
        <f t="shared" si="49"/>
        <v>1199468.8700000001</v>
      </c>
      <c r="K124" s="25">
        <f t="shared" si="49"/>
        <v>259</v>
      </c>
      <c r="L124" s="24">
        <f t="shared" si="49"/>
        <v>159295.46</v>
      </c>
      <c r="M124" s="25">
        <f t="shared" si="49"/>
        <v>543</v>
      </c>
      <c r="N124" s="24">
        <f t="shared" si="49"/>
        <v>898452.37</v>
      </c>
      <c r="O124" s="25">
        <f t="shared" si="49"/>
        <v>3</v>
      </c>
      <c r="P124" s="24">
        <f t="shared" si="49"/>
        <v>26342.6</v>
      </c>
      <c r="Q124" s="25">
        <f t="shared" si="49"/>
        <v>26</v>
      </c>
      <c r="R124" s="24">
        <f t="shared" si="49"/>
        <v>407797.9</v>
      </c>
      <c r="S124" s="25">
        <f t="shared" si="49"/>
        <v>0</v>
      </c>
      <c r="T124" s="24">
        <f t="shared" ref="T124:X157" si="51">AL124+BD124+BV124+CN124</f>
        <v>0</v>
      </c>
      <c r="U124" s="25">
        <f t="shared" si="51"/>
        <v>0</v>
      </c>
      <c r="V124" s="24">
        <f t="shared" si="51"/>
        <v>0</v>
      </c>
      <c r="W124" s="25">
        <f t="shared" si="51"/>
        <v>147</v>
      </c>
      <c r="X124" s="24">
        <f t="shared" si="51"/>
        <v>460176.72</v>
      </c>
      <c r="Y124" s="24">
        <f t="shared" si="39"/>
        <v>839453.02</v>
      </c>
      <c r="Z124" s="24">
        <f t="shared" si="40"/>
        <v>586263.91</v>
      </c>
      <c r="AA124" s="25">
        <v>354</v>
      </c>
      <c r="AB124" s="24">
        <v>308812.90000000002</v>
      </c>
      <c r="AC124" s="25">
        <v>65</v>
      </c>
      <c r="AD124" s="24">
        <v>47788.639999999999</v>
      </c>
      <c r="AE124" s="25">
        <v>163</v>
      </c>
      <c r="AF124" s="24">
        <v>229662.37</v>
      </c>
      <c r="AG124" s="25">
        <v>1</v>
      </c>
      <c r="AH124" s="24">
        <v>15805.56</v>
      </c>
      <c r="AI124" s="25">
        <v>8</v>
      </c>
      <c r="AJ124" s="26">
        <v>122339.37</v>
      </c>
      <c r="AK124" s="25">
        <v>0</v>
      </c>
      <c r="AL124" s="24">
        <v>0</v>
      </c>
      <c r="AM124" s="25">
        <v>0</v>
      </c>
      <c r="AN124" s="26">
        <v>0</v>
      </c>
      <c r="AO124" s="25">
        <v>37</v>
      </c>
      <c r="AP124" s="24">
        <v>115044.18</v>
      </c>
      <c r="AQ124" s="24">
        <f t="shared" si="41"/>
        <v>744216.73</v>
      </c>
      <c r="AR124" s="24">
        <f t="shared" si="42"/>
        <v>542344.44999999995</v>
      </c>
      <c r="AS124" s="25">
        <v>283</v>
      </c>
      <c r="AT124" s="24">
        <v>290921.53999999998</v>
      </c>
      <c r="AU124" s="25">
        <v>65</v>
      </c>
      <c r="AV124" s="24">
        <v>31859.09</v>
      </c>
      <c r="AW124" s="25">
        <v>109</v>
      </c>
      <c r="AX124" s="24">
        <v>219563.82</v>
      </c>
      <c r="AY124" s="25">
        <v>1</v>
      </c>
      <c r="AZ124" s="24">
        <v>5268.52</v>
      </c>
      <c r="BA124" s="25">
        <v>5</v>
      </c>
      <c r="BB124" s="26">
        <v>81559.58</v>
      </c>
      <c r="BC124" s="25">
        <v>0</v>
      </c>
      <c r="BD124" s="24">
        <v>0</v>
      </c>
      <c r="BE124" s="25">
        <v>0</v>
      </c>
      <c r="BF124" s="26">
        <v>0</v>
      </c>
      <c r="BG124" s="25">
        <v>37</v>
      </c>
      <c r="BH124" s="24">
        <v>115044.18</v>
      </c>
      <c r="BI124" s="24">
        <f t="shared" si="43"/>
        <v>744216.73</v>
      </c>
      <c r="BJ124" s="24">
        <f t="shared" si="44"/>
        <v>542344.44999999995</v>
      </c>
      <c r="BK124" s="25">
        <v>283</v>
      </c>
      <c r="BL124" s="24">
        <v>290921.53999999998</v>
      </c>
      <c r="BM124" s="25">
        <v>65</v>
      </c>
      <c r="BN124" s="24">
        <v>31859.09</v>
      </c>
      <c r="BO124" s="25">
        <v>109</v>
      </c>
      <c r="BP124" s="24">
        <v>219563.82</v>
      </c>
      <c r="BQ124" s="25">
        <v>1</v>
      </c>
      <c r="BR124" s="24">
        <v>5268.52</v>
      </c>
      <c r="BS124" s="25">
        <v>5</v>
      </c>
      <c r="BT124" s="26">
        <v>81559.58</v>
      </c>
      <c r="BU124" s="25">
        <v>0</v>
      </c>
      <c r="BV124" s="24">
        <v>0</v>
      </c>
      <c r="BW124" s="25">
        <v>0</v>
      </c>
      <c r="BX124" s="26">
        <v>0</v>
      </c>
      <c r="BY124" s="25">
        <v>37</v>
      </c>
      <c r="BZ124" s="24">
        <v>115044.18</v>
      </c>
      <c r="CA124" s="24">
        <f t="shared" si="45"/>
        <v>823647.44</v>
      </c>
      <c r="CB124" s="24">
        <f t="shared" si="46"/>
        <v>586263.89</v>
      </c>
      <c r="CC124" s="25">
        <v>495</v>
      </c>
      <c r="CD124" s="24">
        <v>308812.89</v>
      </c>
      <c r="CE124" s="25">
        <v>64</v>
      </c>
      <c r="CF124" s="24">
        <v>47788.639999999999</v>
      </c>
      <c r="CG124" s="25">
        <v>162</v>
      </c>
      <c r="CH124" s="24">
        <v>229662.36</v>
      </c>
      <c r="CI124" s="25">
        <v>0</v>
      </c>
      <c r="CJ124" s="24">
        <v>0</v>
      </c>
      <c r="CK124" s="25">
        <v>8</v>
      </c>
      <c r="CL124" s="26">
        <v>122339.37</v>
      </c>
      <c r="CM124" s="25">
        <v>0</v>
      </c>
      <c r="CN124" s="24">
        <v>0</v>
      </c>
      <c r="CO124" s="25">
        <v>0</v>
      </c>
      <c r="CP124" s="26">
        <v>0</v>
      </c>
      <c r="CQ124" s="25">
        <v>36</v>
      </c>
      <c r="CR124" s="24">
        <v>115044.18</v>
      </c>
    </row>
    <row r="125" spans="1:96" x14ac:dyDescent="0.25">
      <c r="A125" s="6"/>
      <c r="B125" s="13" t="s">
        <v>71</v>
      </c>
      <c r="C125" s="21">
        <v>330075</v>
      </c>
      <c r="D125" s="22" t="s">
        <v>146</v>
      </c>
      <c r="E125" s="22" t="s">
        <v>123</v>
      </c>
      <c r="F125" s="23" t="s">
        <v>147</v>
      </c>
      <c r="G125" s="24">
        <f t="shared" si="37"/>
        <v>0</v>
      </c>
      <c r="H125" s="24">
        <f t="shared" si="38"/>
        <v>0</v>
      </c>
      <c r="I125" s="25">
        <f t="shared" ref="I125:S147" si="52">AA125+AS125+BK125+CC125</f>
        <v>0</v>
      </c>
      <c r="J125" s="24">
        <f t="shared" si="52"/>
        <v>0</v>
      </c>
      <c r="K125" s="25">
        <f t="shared" si="52"/>
        <v>0</v>
      </c>
      <c r="L125" s="24">
        <f t="shared" si="52"/>
        <v>0</v>
      </c>
      <c r="M125" s="25">
        <f t="shared" si="52"/>
        <v>0</v>
      </c>
      <c r="N125" s="24">
        <f t="shared" si="52"/>
        <v>0</v>
      </c>
      <c r="O125" s="25">
        <f t="shared" si="52"/>
        <v>0</v>
      </c>
      <c r="P125" s="24">
        <f t="shared" si="52"/>
        <v>0</v>
      </c>
      <c r="Q125" s="25">
        <f t="shared" si="52"/>
        <v>0</v>
      </c>
      <c r="R125" s="24">
        <f t="shared" si="52"/>
        <v>0</v>
      </c>
      <c r="S125" s="25">
        <f t="shared" si="52"/>
        <v>0</v>
      </c>
      <c r="T125" s="24">
        <f t="shared" si="51"/>
        <v>0</v>
      </c>
      <c r="U125" s="25">
        <f t="shared" si="51"/>
        <v>0</v>
      </c>
      <c r="V125" s="24">
        <f t="shared" si="51"/>
        <v>0</v>
      </c>
      <c r="W125" s="25">
        <f t="shared" si="51"/>
        <v>0</v>
      </c>
      <c r="X125" s="24">
        <f t="shared" si="51"/>
        <v>0</v>
      </c>
      <c r="Y125" s="24">
        <f t="shared" si="39"/>
        <v>0</v>
      </c>
      <c r="Z125" s="24">
        <f t="shared" si="40"/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6">
        <v>0</v>
      </c>
      <c r="AK125" s="25">
        <v>0</v>
      </c>
      <c r="AL125" s="24">
        <v>0</v>
      </c>
      <c r="AM125" s="25">
        <v>0</v>
      </c>
      <c r="AN125" s="26">
        <v>0</v>
      </c>
      <c r="AO125" s="25">
        <v>0</v>
      </c>
      <c r="AP125" s="24">
        <v>0</v>
      </c>
      <c r="AQ125" s="24">
        <f t="shared" si="41"/>
        <v>0</v>
      </c>
      <c r="AR125" s="24">
        <f t="shared" si="42"/>
        <v>0</v>
      </c>
      <c r="AS125" s="25">
        <v>0</v>
      </c>
      <c r="AT125" s="24">
        <v>0</v>
      </c>
      <c r="AU125" s="25">
        <v>0</v>
      </c>
      <c r="AV125" s="24">
        <v>0</v>
      </c>
      <c r="AW125" s="25">
        <v>0</v>
      </c>
      <c r="AX125" s="24">
        <v>0</v>
      </c>
      <c r="AY125" s="25">
        <v>0</v>
      </c>
      <c r="AZ125" s="24">
        <v>0</v>
      </c>
      <c r="BA125" s="25">
        <v>0</v>
      </c>
      <c r="BB125" s="26">
        <v>0</v>
      </c>
      <c r="BC125" s="25">
        <v>0</v>
      </c>
      <c r="BD125" s="24">
        <v>0</v>
      </c>
      <c r="BE125" s="25">
        <v>0</v>
      </c>
      <c r="BF125" s="26">
        <v>0</v>
      </c>
      <c r="BG125" s="25">
        <v>0</v>
      </c>
      <c r="BH125" s="24">
        <v>0</v>
      </c>
      <c r="BI125" s="24">
        <f t="shared" si="43"/>
        <v>0</v>
      </c>
      <c r="BJ125" s="24">
        <f t="shared" si="44"/>
        <v>0</v>
      </c>
      <c r="BK125" s="25">
        <v>0</v>
      </c>
      <c r="BL125" s="24">
        <v>0</v>
      </c>
      <c r="BM125" s="25">
        <v>0</v>
      </c>
      <c r="BN125" s="24">
        <v>0</v>
      </c>
      <c r="BO125" s="25">
        <v>0</v>
      </c>
      <c r="BP125" s="24">
        <v>0</v>
      </c>
      <c r="BQ125" s="25">
        <v>0</v>
      </c>
      <c r="BR125" s="24">
        <v>0</v>
      </c>
      <c r="BS125" s="25">
        <v>0</v>
      </c>
      <c r="BT125" s="26">
        <v>0</v>
      </c>
      <c r="BU125" s="25">
        <v>0</v>
      </c>
      <c r="BV125" s="24">
        <v>0</v>
      </c>
      <c r="BW125" s="25">
        <v>0</v>
      </c>
      <c r="BX125" s="26">
        <v>0</v>
      </c>
      <c r="BY125" s="25">
        <v>0</v>
      </c>
      <c r="BZ125" s="24">
        <v>0</v>
      </c>
      <c r="CA125" s="24">
        <f t="shared" si="45"/>
        <v>0</v>
      </c>
      <c r="CB125" s="24">
        <f t="shared" si="46"/>
        <v>0</v>
      </c>
      <c r="CC125" s="25">
        <v>0</v>
      </c>
      <c r="CD125" s="24">
        <v>0</v>
      </c>
      <c r="CE125" s="25">
        <v>0</v>
      </c>
      <c r="CF125" s="24">
        <v>0</v>
      </c>
      <c r="CG125" s="25">
        <v>0</v>
      </c>
      <c r="CH125" s="24">
        <v>0</v>
      </c>
      <c r="CI125" s="25">
        <v>0</v>
      </c>
      <c r="CJ125" s="24">
        <v>0</v>
      </c>
      <c r="CK125" s="25">
        <v>0</v>
      </c>
      <c r="CL125" s="26">
        <v>0</v>
      </c>
      <c r="CM125" s="25">
        <v>0</v>
      </c>
      <c r="CN125" s="24">
        <v>0</v>
      </c>
      <c r="CO125" s="25">
        <v>0</v>
      </c>
      <c r="CP125" s="26">
        <v>0</v>
      </c>
      <c r="CQ125" s="25">
        <v>0</v>
      </c>
      <c r="CR125" s="24">
        <v>0</v>
      </c>
    </row>
    <row r="126" spans="1:96" x14ac:dyDescent="0.25">
      <c r="A126" s="6" t="s">
        <v>284</v>
      </c>
      <c r="B126" s="11" t="s">
        <v>72</v>
      </c>
      <c r="C126" s="21"/>
      <c r="D126" s="22"/>
      <c r="E126" s="22" t="s">
        <v>123</v>
      </c>
      <c r="F126" s="23"/>
      <c r="G126" s="24">
        <f>H126+P126+R126+X126</f>
        <v>6779778.9500000002</v>
      </c>
      <c r="H126" s="24">
        <f t="shared" si="38"/>
        <v>3103980.31</v>
      </c>
      <c r="I126" s="25">
        <f t="shared" si="52"/>
        <v>2291</v>
      </c>
      <c r="J126" s="24">
        <f t="shared" si="52"/>
        <v>1572636.03</v>
      </c>
      <c r="K126" s="25">
        <f t="shared" si="52"/>
        <v>436</v>
      </c>
      <c r="L126" s="24">
        <f t="shared" si="52"/>
        <v>259644.39</v>
      </c>
      <c r="M126" s="25">
        <f t="shared" si="52"/>
        <v>1150</v>
      </c>
      <c r="N126" s="24">
        <f t="shared" si="52"/>
        <v>1271699.8899999999</v>
      </c>
      <c r="O126" s="25">
        <f t="shared" si="52"/>
        <v>23</v>
      </c>
      <c r="P126" s="24">
        <f t="shared" si="52"/>
        <v>254307.72</v>
      </c>
      <c r="Q126" s="25">
        <f t="shared" si="52"/>
        <v>93</v>
      </c>
      <c r="R126" s="24">
        <f>AJ126+BB126+BT126+CL126</f>
        <v>2458379.3199999998</v>
      </c>
      <c r="S126" s="25">
        <f t="shared" si="52"/>
        <v>0</v>
      </c>
      <c r="T126" s="24">
        <f t="shared" si="51"/>
        <v>0</v>
      </c>
      <c r="U126" s="25">
        <f t="shared" si="51"/>
        <v>0</v>
      </c>
      <c r="V126" s="24">
        <f t="shared" si="51"/>
        <v>0</v>
      </c>
      <c r="W126" s="25">
        <f t="shared" si="51"/>
        <v>383</v>
      </c>
      <c r="X126" s="24">
        <f t="shared" si="51"/>
        <v>963111.6</v>
      </c>
      <c r="Y126" s="24">
        <f t="shared" si="39"/>
        <v>2330558.11</v>
      </c>
      <c r="Z126" s="24">
        <f t="shared" si="40"/>
        <v>805993.69</v>
      </c>
      <c r="AA126" s="25">
        <v>573</v>
      </c>
      <c r="AB126" s="24">
        <v>397674.76</v>
      </c>
      <c r="AC126" s="25">
        <v>109</v>
      </c>
      <c r="AD126" s="24">
        <v>77893.320000000007</v>
      </c>
      <c r="AE126" s="25">
        <v>345</v>
      </c>
      <c r="AF126" s="24">
        <v>330425.61</v>
      </c>
      <c r="AG126" s="25">
        <v>7</v>
      </c>
      <c r="AH126" s="24">
        <v>76292.320000000007</v>
      </c>
      <c r="AI126" s="25">
        <v>28</v>
      </c>
      <c r="AJ126" s="26">
        <v>1207494.2</v>
      </c>
      <c r="AK126" s="25">
        <v>0</v>
      </c>
      <c r="AL126" s="24">
        <v>0</v>
      </c>
      <c r="AM126" s="25">
        <v>0</v>
      </c>
      <c r="AN126" s="26">
        <v>0</v>
      </c>
      <c r="AO126" s="25">
        <v>96</v>
      </c>
      <c r="AP126" s="24">
        <v>240777.9</v>
      </c>
      <c r="AQ126" s="24">
        <f t="shared" si="41"/>
        <v>1395031.67</v>
      </c>
      <c r="AR126" s="24">
        <f t="shared" si="42"/>
        <v>745996.48</v>
      </c>
      <c r="AS126" s="25">
        <v>458</v>
      </c>
      <c r="AT126" s="24">
        <v>388643.26</v>
      </c>
      <c r="AU126" s="25">
        <v>109</v>
      </c>
      <c r="AV126" s="24">
        <v>51928.88</v>
      </c>
      <c r="AW126" s="25">
        <v>230</v>
      </c>
      <c r="AX126" s="24">
        <v>305424.34000000003</v>
      </c>
      <c r="AY126" s="25">
        <v>5</v>
      </c>
      <c r="AZ126" s="24">
        <v>50861.54</v>
      </c>
      <c r="BA126" s="25">
        <v>19</v>
      </c>
      <c r="BB126" s="26">
        <v>357395.75</v>
      </c>
      <c r="BC126" s="25">
        <v>0</v>
      </c>
      <c r="BD126" s="24">
        <v>0</v>
      </c>
      <c r="BE126" s="25">
        <v>0</v>
      </c>
      <c r="BF126" s="26">
        <v>0</v>
      </c>
      <c r="BG126" s="25">
        <v>96</v>
      </c>
      <c r="BH126" s="24">
        <v>240777.9</v>
      </c>
      <c r="BI126" s="24">
        <f t="shared" si="43"/>
        <v>1395031.67</v>
      </c>
      <c r="BJ126" s="24">
        <f t="shared" si="44"/>
        <v>745996.48</v>
      </c>
      <c r="BK126" s="25">
        <v>458</v>
      </c>
      <c r="BL126" s="24">
        <v>388643.26</v>
      </c>
      <c r="BM126" s="25">
        <v>109</v>
      </c>
      <c r="BN126" s="24">
        <v>51928.88</v>
      </c>
      <c r="BO126" s="25">
        <v>230</v>
      </c>
      <c r="BP126" s="24">
        <v>305424.34000000003</v>
      </c>
      <c r="BQ126" s="25">
        <v>5</v>
      </c>
      <c r="BR126" s="24">
        <v>50861.54</v>
      </c>
      <c r="BS126" s="25">
        <v>19</v>
      </c>
      <c r="BT126" s="26">
        <v>357395.75</v>
      </c>
      <c r="BU126" s="25">
        <v>0</v>
      </c>
      <c r="BV126" s="24">
        <v>0</v>
      </c>
      <c r="BW126" s="25">
        <v>0</v>
      </c>
      <c r="BX126" s="26">
        <v>0</v>
      </c>
      <c r="BY126" s="25">
        <v>96</v>
      </c>
      <c r="BZ126" s="24">
        <v>240777.9</v>
      </c>
      <c r="CA126" s="24">
        <f t="shared" si="45"/>
        <v>1659157.5</v>
      </c>
      <c r="CB126" s="24">
        <f t="shared" si="46"/>
        <v>805993.66</v>
      </c>
      <c r="CC126" s="25">
        <v>802</v>
      </c>
      <c r="CD126" s="24">
        <v>397674.75</v>
      </c>
      <c r="CE126" s="25">
        <v>109</v>
      </c>
      <c r="CF126" s="24">
        <v>77893.31</v>
      </c>
      <c r="CG126" s="25">
        <v>345</v>
      </c>
      <c r="CH126" s="24">
        <v>330425.59999999998</v>
      </c>
      <c r="CI126" s="25">
        <v>6</v>
      </c>
      <c r="CJ126" s="24">
        <v>76292.320000000007</v>
      </c>
      <c r="CK126" s="25">
        <v>27</v>
      </c>
      <c r="CL126" s="26">
        <v>536093.62</v>
      </c>
      <c r="CM126" s="25">
        <v>0</v>
      </c>
      <c r="CN126" s="24">
        <v>0</v>
      </c>
      <c r="CO126" s="25">
        <v>0</v>
      </c>
      <c r="CP126" s="26">
        <v>0</v>
      </c>
      <c r="CQ126" s="25">
        <v>95</v>
      </c>
      <c r="CR126" s="24">
        <v>240777.9</v>
      </c>
    </row>
    <row r="127" spans="1:96" x14ac:dyDescent="0.25">
      <c r="A127" s="6"/>
      <c r="B127" s="13" t="s">
        <v>73</v>
      </c>
      <c r="C127" s="21">
        <v>330079</v>
      </c>
      <c r="D127" s="22" t="s">
        <v>139</v>
      </c>
      <c r="E127" s="22" t="s">
        <v>123</v>
      </c>
      <c r="F127" s="23" t="s">
        <v>140</v>
      </c>
      <c r="G127" s="24">
        <f t="shared" si="37"/>
        <v>0</v>
      </c>
      <c r="H127" s="24">
        <f t="shared" si="38"/>
        <v>0</v>
      </c>
      <c r="I127" s="25">
        <f t="shared" si="52"/>
        <v>0</v>
      </c>
      <c r="J127" s="24">
        <f t="shared" si="52"/>
        <v>0</v>
      </c>
      <c r="K127" s="25">
        <f t="shared" si="52"/>
        <v>0</v>
      </c>
      <c r="L127" s="24">
        <f t="shared" si="52"/>
        <v>0</v>
      </c>
      <c r="M127" s="25">
        <f t="shared" si="52"/>
        <v>0</v>
      </c>
      <c r="N127" s="24">
        <f t="shared" si="52"/>
        <v>0</v>
      </c>
      <c r="O127" s="25">
        <f t="shared" si="52"/>
        <v>0</v>
      </c>
      <c r="P127" s="24">
        <f t="shared" si="52"/>
        <v>0</v>
      </c>
      <c r="Q127" s="25">
        <f t="shared" si="52"/>
        <v>0</v>
      </c>
      <c r="R127" s="24">
        <f t="shared" si="52"/>
        <v>0</v>
      </c>
      <c r="S127" s="25">
        <f t="shared" si="52"/>
        <v>0</v>
      </c>
      <c r="T127" s="24">
        <f t="shared" si="51"/>
        <v>0</v>
      </c>
      <c r="U127" s="25">
        <f t="shared" si="51"/>
        <v>0</v>
      </c>
      <c r="V127" s="24">
        <f t="shared" si="51"/>
        <v>0</v>
      </c>
      <c r="W127" s="25">
        <f t="shared" si="51"/>
        <v>0</v>
      </c>
      <c r="X127" s="24">
        <f t="shared" si="51"/>
        <v>0</v>
      </c>
      <c r="Y127" s="24">
        <f t="shared" si="39"/>
        <v>0</v>
      </c>
      <c r="Z127" s="24">
        <f t="shared" si="40"/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0</v>
      </c>
      <c r="AI127" s="25">
        <v>0</v>
      </c>
      <c r="AJ127" s="26">
        <v>0</v>
      </c>
      <c r="AK127" s="25">
        <v>0</v>
      </c>
      <c r="AL127" s="24">
        <v>0</v>
      </c>
      <c r="AM127" s="25">
        <v>0</v>
      </c>
      <c r="AN127" s="26">
        <v>0</v>
      </c>
      <c r="AO127" s="25">
        <v>0</v>
      </c>
      <c r="AP127" s="24">
        <v>0</v>
      </c>
      <c r="AQ127" s="24">
        <f t="shared" si="41"/>
        <v>0</v>
      </c>
      <c r="AR127" s="24">
        <f t="shared" si="42"/>
        <v>0</v>
      </c>
      <c r="AS127" s="25">
        <v>0</v>
      </c>
      <c r="AT127" s="24">
        <v>0</v>
      </c>
      <c r="AU127" s="25">
        <v>0</v>
      </c>
      <c r="AV127" s="24">
        <v>0</v>
      </c>
      <c r="AW127" s="25">
        <v>0</v>
      </c>
      <c r="AX127" s="24">
        <v>0</v>
      </c>
      <c r="AY127" s="25">
        <v>0</v>
      </c>
      <c r="AZ127" s="24">
        <v>0</v>
      </c>
      <c r="BA127" s="25">
        <v>0</v>
      </c>
      <c r="BB127" s="26">
        <v>0</v>
      </c>
      <c r="BC127" s="25">
        <v>0</v>
      </c>
      <c r="BD127" s="24">
        <v>0</v>
      </c>
      <c r="BE127" s="25">
        <v>0</v>
      </c>
      <c r="BF127" s="26">
        <v>0</v>
      </c>
      <c r="BG127" s="25">
        <v>0</v>
      </c>
      <c r="BH127" s="24">
        <v>0</v>
      </c>
      <c r="BI127" s="24">
        <f t="shared" si="43"/>
        <v>0</v>
      </c>
      <c r="BJ127" s="24">
        <f t="shared" si="44"/>
        <v>0</v>
      </c>
      <c r="BK127" s="25">
        <v>0</v>
      </c>
      <c r="BL127" s="24">
        <v>0</v>
      </c>
      <c r="BM127" s="25">
        <v>0</v>
      </c>
      <c r="BN127" s="24">
        <v>0</v>
      </c>
      <c r="BO127" s="25">
        <v>0</v>
      </c>
      <c r="BP127" s="24">
        <v>0</v>
      </c>
      <c r="BQ127" s="25">
        <v>0</v>
      </c>
      <c r="BR127" s="24">
        <v>0</v>
      </c>
      <c r="BS127" s="25">
        <v>0</v>
      </c>
      <c r="BT127" s="26">
        <v>0</v>
      </c>
      <c r="BU127" s="25">
        <v>0</v>
      </c>
      <c r="BV127" s="24">
        <v>0</v>
      </c>
      <c r="BW127" s="25">
        <v>0</v>
      </c>
      <c r="BX127" s="26">
        <v>0</v>
      </c>
      <c r="BY127" s="25">
        <v>0</v>
      </c>
      <c r="BZ127" s="24">
        <v>0</v>
      </c>
      <c r="CA127" s="24">
        <f t="shared" si="45"/>
        <v>0</v>
      </c>
      <c r="CB127" s="24">
        <f t="shared" si="46"/>
        <v>0</v>
      </c>
      <c r="CC127" s="25">
        <v>0</v>
      </c>
      <c r="CD127" s="24">
        <v>0</v>
      </c>
      <c r="CE127" s="25">
        <v>0</v>
      </c>
      <c r="CF127" s="24">
        <v>0</v>
      </c>
      <c r="CG127" s="25">
        <v>0</v>
      </c>
      <c r="CH127" s="24">
        <v>0</v>
      </c>
      <c r="CI127" s="25">
        <v>0</v>
      </c>
      <c r="CJ127" s="24">
        <v>0</v>
      </c>
      <c r="CK127" s="25">
        <v>0</v>
      </c>
      <c r="CL127" s="26">
        <v>0</v>
      </c>
      <c r="CM127" s="25">
        <v>0</v>
      </c>
      <c r="CN127" s="24">
        <v>0</v>
      </c>
      <c r="CO127" s="25">
        <v>0</v>
      </c>
      <c r="CP127" s="26">
        <v>0</v>
      </c>
      <c r="CQ127" s="25">
        <v>0</v>
      </c>
      <c r="CR127" s="24">
        <v>0</v>
      </c>
    </row>
    <row r="128" spans="1:96" x14ac:dyDescent="0.25">
      <c r="A128" s="6" t="s">
        <v>285</v>
      </c>
      <c r="B128" s="8" t="s">
        <v>74</v>
      </c>
      <c r="C128" s="21"/>
      <c r="D128" s="22"/>
      <c r="E128" s="22" t="s">
        <v>123</v>
      </c>
      <c r="F128" s="23"/>
      <c r="G128" s="24">
        <f t="shared" si="37"/>
        <v>9100007.0500000007</v>
      </c>
      <c r="H128" s="24">
        <f t="shared" si="38"/>
        <v>3185148.63</v>
      </c>
      <c r="I128" s="25">
        <f t="shared" si="52"/>
        <v>1506</v>
      </c>
      <c r="J128" s="24">
        <f t="shared" si="52"/>
        <v>1511698.56</v>
      </c>
      <c r="K128" s="25">
        <f t="shared" si="52"/>
        <v>691</v>
      </c>
      <c r="L128" s="24">
        <f t="shared" si="52"/>
        <v>427416.65</v>
      </c>
      <c r="M128" s="25">
        <f t="shared" si="52"/>
        <v>1881</v>
      </c>
      <c r="N128" s="24">
        <f t="shared" si="52"/>
        <v>1246033.42</v>
      </c>
      <c r="O128" s="25">
        <f t="shared" si="52"/>
        <v>17</v>
      </c>
      <c r="P128" s="24">
        <f t="shared" si="52"/>
        <v>165516.47</v>
      </c>
      <c r="Q128" s="25">
        <f t="shared" si="52"/>
        <v>237</v>
      </c>
      <c r="R128" s="24">
        <f t="shared" si="52"/>
        <v>5135760.95</v>
      </c>
      <c r="S128" s="25">
        <f t="shared" si="52"/>
        <v>0</v>
      </c>
      <c r="T128" s="24">
        <f t="shared" si="51"/>
        <v>0</v>
      </c>
      <c r="U128" s="25">
        <f t="shared" si="51"/>
        <v>0</v>
      </c>
      <c r="V128" s="24">
        <f t="shared" si="51"/>
        <v>0</v>
      </c>
      <c r="W128" s="25">
        <f t="shared" si="51"/>
        <v>380</v>
      </c>
      <c r="X128" s="24">
        <f t="shared" si="51"/>
        <v>613581</v>
      </c>
      <c r="Y128" s="24">
        <f t="shared" si="39"/>
        <v>2593850.2000000002</v>
      </c>
      <c r="Z128" s="24">
        <f t="shared" si="40"/>
        <v>850071.72</v>
      </c>
      <c r="AA128" s="25">
        <v>377</v>
      </c>
      <c r="AB128" s="24">
        <v>382397.04</v>
      </c>
      <c r="AC128" s="25">
        <v>173</v>
      </c>
      <c r="AD128" s="24">
        <v>128225</v>
      </c>
      <c r="AE128" s="25">
        <v>564</v>
      </c>
      <c r="AF128" s="24">
        <v>339449.68</v>
      </c>
      <c r="AG128" s="25">
        <v>5</v>
      </c>
      <c r="AH128" s="24">
        <v>49654.94</v>
      </c>
      <c r="AI128" s="25">
        <v>71</v>
      </c>
      <c r="AJ128" s="26">
        <v>1540728.29</v>
      </c>
      <c r="AK128" s="25">
        <v>0</v>
      </c>
      <c r="AL128" s="24">
        <v>0</v>
      </c>
      <c r="AM128" s="25">
        <v>0</v>
      </c>
      <c r="AN128" s="26">
        <v>0</v>
      </c>
      <c r="AO128" s="25">
        <v>95</v>
      </c>
      <c r="AP128" s="24">
        <v>153395.25</v>
      </c>
      <c r="AQ128" s="24">
        <f t="shared" si="41"/>
        <v>1956153.33</v>
      </c>
      <c r="AR128" s="24">
        <f t="shared" si="42"/>
        <v>742502.6</v>
      </c>
      <c r="AS128" s="25">
        <v>301</v>
      </c>
      <c r="AT128" s="24">
        <v>373452.24</v>
      </c>
      <c r="AU128" s="25">
        <v>173</v>
      </c>
      <c r="AV128" s="24">
        <v>85483.33</v>
      </c>
      <c r="AW128" s="25">
        <v>376</v>
      </c>
      <c r="AX128" s="24">
        <v>283567.03000000003</v>
      </c>
      <c r="AY128" s="25">
        <v>3</v>
      </c>
      <c r="AZ128" s="24">
        <v>33103.29</v>
      </c>
      <c r="BA128" s="25">
        <v>47</v>
      </c>
      <c r="BB128" s="26">
        <v>1027152.19</v>
      </c>
      <c r="BC128" s="25">
        <v>0</v>
      </c>
      <c r="BD128" s="24">
        <v>0</v>
      </c>
      <c r="BE128" s="25">
        <v>0</v>
      </c>
      <c r="BF128" s="26">
        <v>0</v>
      </c>
      <c r="BG128" s="25">
        <v>95</v>
      </c>
      <c r="BH128" s="24">
        <v>153395.25</v>
      </c>
      <c r="BI128" s="24">
        <f t="shared" si="43"/>
        <v>1956153.33</v>
      </c>
      <c r="BJ128" s="24">
        <f t="shared" si="44"/>
        <v>742502.6</v>
      </c>
      <c r="BK128" s="25">
        <v>301</v>
      </c>
      <c r="BL128" s="24">
        <v>373452.24</v>
      </c>
      <c r="BM128" s="25">
        <v>173</v>
      </c>
      <c r="BN128" s="24">
        <v>85483.33</v>
      </c>
      <c r="BO128" s="25">
        <v>376</v>
      </c>
      <c r="BP128" s="24">
        <v>283567.03000000003</v>
      </c>
      <c r="BQ128" s="25">
        <v>3</v>
      </c>
      <c r="BR128" s="24">
        <v>33103.29</v>
      </c>
      <c r="BS128" s="25">
        <v>47</v>
      </c>
      <c r="BT128" s="26">
        <v>1027152.19</v>
      </c>
      <c r="BU128" s="25">
        <v>0</v>
      </c>
      <c r="BV128" s="24">
        <v>0</v>
      </c>
      <c r="BW128" s="25">
        <v>0</v>
      </c>
      <c r="BX128" s="26">
        <v>0</v>
      </c>
      <c r="BY128" s="25">
        <v>95</v>
      </c>
      <c r="BZ128" s="24">
        <v>153395.25</v>
      </c>
      <c r="CA128" s="24">
        <f t="shared" si="45"/>
        <v>2593850.19</v>
      </c>
      <c r="CB128" s="24">
        <f t="shared" si="46"/>
        <v>850071.71</v>
      </c>
      <c r="CC128" s="25">
        <v>527</v>
      </c>
      <c r="CD128" s="24">
        <v>382397.04</v>
      </c>
      <c r="CE128" s="25">
        <v>172</v>
      </c>
      <c r="CF128" s="24">
        <v>128224.99</v>
      </c>
      <c r="CG128" s="25">
        <v>565</v>
      </c>
      <c r="CH128" s="24">
        <v>339449.68</v>
      </c>
      <c r="CI128" s="25">
        <v>6</v>
      </c>
      <c r="CJ128" s="24">
        <v>49654.95</v>
      </c>
      <c r="CK128" s="25">
        <v>72</v>
      </c>
      <c r="CL128" s="26">
        <v>1540728.28</v>
      </c>
      <c r="CM128" s="25">
        <v>0</v>
      </c>
      <c r="CN128" s="24">
        <v>0</v>
      </c>
      <c r="CO128" s="25">
        <v>0</v>
      </c>
      <c r="CP128" s="26">
        <v>0</v>
      </c>
      <c r="CQ128" s="25">
        <v>95</v>
      </c>
      <c r="CR128" s="24">
        <v>153395.25</v>
      </c>
    </row>
    <row r="129" spans="1:96" x14ac:dyDescent="0.25">
      <c r="A129" s="6"/>
      <c r="B129" s="13" t="s">
        <v>75</v>
      </c>
      <c r="C129" s="21">
        <v>330091</v>
      </c>
      <c r="D129" s="22" t="s">
        <v>124</v>
      </c>
      <c r="E129" s="22" t="s">
        <v>123</v>
      </c>
      <c r="F129" s="23" t="s">
        <v>125</v>
      </c>
      <c r="G129" s="24">
        <f t="shared" si="37"/>
        <v>0</v>
      </c>
      <c r="H129" s="24">
        <f t="shared" si="38"/>
        <v>0</v>
      </c>
      <c r="I129" s="25">
        <f t="shared" si="52"/>
        <v>0</v>
      </c>
      <c r="J129" s="24">
        <f t="shared" si="52"/>
        <v>0</v>
      </c>
      <c r="K129" s="25">
        <f t="shared" si="52"/>
        <v>0</v>
      </c>
      <c r="L129" s="24">
        <f t="shared" si="52"/>
        <v>0</v>
      </c>
      <c r="M129" s="25">
        <f t="shared" si="52"/>
        <v>0</v>
      </c>
      <c r="N129" s="24">
        <f t="shared" si="52"/>
        <v>0</v>
      </c>
      <c r="O129" s="25">
        <f t="shared" si="52"/>
        <v>0</v>
      </c>
      <c r="P129" s="24">
        <f t="shared" si="52"/>
        <v>0</v>
      </c>
      <c r="Q129" s="25">
        <f t="shared" si="52"/>
        <v>0</v>
      </c>
      <c r="R129" s="24">
        <f t="shared" si="52"/>
        <v>0</v>
      </c>
      <c r="S129" s="25">
        <f t="shared" si="52"/>
        <v>0</v>
      </c>
      <c r="T129" s="24">
        <f t="shared" si="51"/>
        <v>0</v>
      </c>
      <c r="U129" s="25">
        <f t="shared" si="51"/>
        <v>0</v>
      </c>
      <c r="V129" s="24">
        <f t="shared" si="51"/>
        <v>0</v>
      </c>
      <c r="W129" s="25">
        <f t="shared" si="51"/>
        <v>0</v>
      </c>
      <c r="X129" s="24">
        <f t="shared" si="51"/>
        <v>0</v>
      </c>
      <c r="Y129" s="24">
        <f t="shared" si="39"/>
        <v>0</v>
      </c>
      <c r="Z129" s="24">
        <f t="shared" si="40"/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6">
        <v>0</v>
      </c>
      <c r="AK129" s="25">
        <v>0</v>
      </c>
      <c r="AL129" s="24">
        <v>0</v>
      </c>
      <c r="AM129" s="25">
        <v>0</v>
      </c>
      <c r="AN129" s="26">
        <v>0</v>
      </c>
      <c r="AO129" s="25">
        <v>0</v>
      </c>
      <c r="AP129" s="24">
        <v>0</v>
      </c>
      <c r="AQ129" s="24">
        <f t="shared" si="41"/>
        <v>0</v>
      </c>
      <c r="AR129" s="24">
        <f t="shared" si="42"/>
        <v>0</v>
      </c>
      <c r="AS129" s="25">
        <v>0</v>
      </c>
      <c r="AT129" s="24">
        <v>0</v>
      </c>
      <c r="AU129" s="25">
        <v>0</v>
      </c>
      <c r="AV129" s="24">
        <v>0</v>
      </c>
      <c r="AW129" s="25">
        <v>0</v>
      </c>
      <c r="AX129" s="24">
        <v>0</v>
      </c>
      <c r="AY129" s="25">
        <v>0</v>
      </c>
      <c r="AZ129" s="24">
        <v>0</v>
      </c>
      <c r="BA129" s="25">
        <v>0</v>
      </c>
      <c r="BB129" s="26">
        <v>0</v>
      </c>
      <c r="BC129" s="25">
        <v>0</v>
      </c>
      <c r="BD129" s="24">
        <v>0</v>
      </c>
      <c r="BE129" s="25">
        <v>0</v>
      </c>
      <c r="BF129" s="26">
        <v>0</v>
      </c>
      <c r="BG129" s="25">
        <v>0</v>
      </c>
      <c r="BH129" s="24">
        <v>0</v>
      </c>
      <c r="BI129" s="24">
        <f t="shared" si="43"/>
        <v>0</v>
      </c>
      <c r="BJ129" s="24">
        <f t="shared" si="44"/>
        <v>0</v>
      </c>
      <c r="BK129" s="25">
        <v>0</v>
      </c>
      <c r="BL129" s="24">
        <v>0</v>
      </c>
      <c r="BM129" s="25">
        <v>0</v>
      </c>
      <c r="BN129" s="24">
        <v>0</v>
      </c>
      <c r="BO129" s="25">
        <v>0</v>
      </c>
      <c r="BP129" s="24">
        <v>0</v>
      </c>
      <c r="BQ129" s="25">
        <v>0</v>
      </c>
      <c r="BR129" s="24">
        <v>0</v>
      </c>
      <c r="BS129" s="25">
        <v>0</v>
      </c>
      <c r="BT129" s="26">
        <v>0</v>
      </c>
      <c r="BU129" s="25">
        <v>0</v>
      </c>
      <c r="BV129" s="24">
        <v>0</v>
      </c>
      <c r="BW129" s="25">
        <v>0</v>
      </c>
      <c r="BX129" s="26">
        <v>0</v>
      </c>
      <c r="BY129" s="25">
        <v>0</v>
      </c>
      <c r="BZ129" s="24">
        <v>0</v>
      </c>
      <c r="CA129" s="24">
        <f t="shared" si="45"/>
        <v>0</v>
      </c>
      <c r="CB129" s="24">
        <f t="shared" si="46"/>
        <v>0</v>
      </c>
      <c r="CC129" s="25">
        <v>0</v>
      </c>
      <c r="CD129" s="24">
        <v>0</v>
      </c>
      <c r="CE129" s="25">
        <v>0</v>
      </c>
      <c r="CF129" s="24">
        <v>0</v>
      </c>
      <c r="CG129" s="25">
        <v>0</v>
      </c>
      <c r="CH129" s="24">
        <v>0</v>
      </c>
      <c r="CI129" s="25">
        <v>0</v>
      </c>
      <c r="CJ129" s="24">
        <v>0</v>
      </c>
      <c r="CK129" s="25">
        <v>0</v>
      </c>
      <c r="CL129" s="26">
        <v>0</v>
      </c>
      <c r="CM129" s="25">
        <v>0</v>
      </c>
      <c r="CN129" s="24">
        <v>0</v>
      </c>
      <c r="CO129" s="25">
        <v>0</v>
      </c>
      <c r="CP129" s="26">
        <v>0</v>
      </c>
      <c r="CQ129" s="25">
        <v>0</v>
      </c>
      <c r="CR129" s="24">
        <v>0</v>
      </c>
    </row>
    <row r="130" spans="1:96" x14ac:dyDescent="0.25">
      <c r="A130" s="15">
        <v>104</v>
      </c>
      <c r="B130" s="8" t="s">
        <v>76</v>
      </c>
      <c r="C130" s="21"/>
      <c r="D130" s="22"/>
      <c r="E130" s="22" t="s">
        <v>123</v>
      </c>
      <c r="F130" s="23"/>
      <c r="G130" s="24">
        <f t="shared" si="37"/>
        <v>21749129.190000001</v>
      </c>
      <c r="H130" s="24">
        <f t="shared" si="38"/>
        <v>16756167.9</v>
      </c>
      <c r="I130" s="25">
        <f t="shared" si="52"/>
        <v>9721</v>
      </c>
      <c r="J130" s="24">
        <f t="shared" si="52"/>
        <v>8614700.3300000001</v>
      </c>
      <c r="K130" s="25">
        <f t="shared" si="52"/>
        <v>845</v>
      </c>
      <c r="L130" s="24">
        <f t="shared" si="52"/>
        <v>514820.07</v>
      </c>
      <c r="M130" s="25">
        <f t="shared" si="52"/>
        <v>5239</v>
      </c>
      <c r="N130" s="24">
        <f t="shared" si="52"/>
        <v>7626647.5</v>
      </c>
      <c r="O130" s="25">
        <f t="shared" si="52"/>
        <v>155</v>
      </c>
      <c r="P130" s="24">
        <f t="shared" si="52"/>
        <v>1415060.18</v>
      </c>
      <c r="Q130" s="25">
        <f t="shared" si="52"/>
        <v>122</v>
      </c>
      <c r="R130" s="24">
        <f t="shared" si="52"/>
        <v>2588157.67</v>
      </c>
      <c r="S130" s="25">
        <f t="shared" si="52"/>
        <v>0</v>
      </c>
      <c r="T130" s="24">
        <f t="shared" si="51"/>
        <v>0</v>
      </c>
      <c r="U130" s="25">
        <f t="shared" si="51"/>
        <v>0</v>
      </c>
      <c r="V130" s="24">
        <f t="shared" si="51"/>
        <v>0</v>
      </c>
      <c r="W130" s="25">
        <f t="shared" si="51"/>
        <v>407</v>
      </c>
      <c r="X130" s="24">
        <f t="shared" si="51"/>
        <v>989743.44</v>
      </c>
      <c r="Y130" s="24">
        <f t="shared" si="39"/>
        <v>6699946.0199999996</v>
      </c>
      <c r="Z130" s="24">
        <f t="shared" si="40"/>
        <v>4357044.6500000004</v>
      </c>
      <c r="AA130" s="25">
        <v>2430</v>
      </c>
      <c r="AB130" s="24">
        <v>2185636.0099999998</v>
      </c>
      <c r="AC130" s="25">
        <v>211</v>
      </c>
      <c r="AD130" s="24">
        <v>154446.01999999999</v>
      </c>
      <c r="AE130" s="25">
        <v>1572</v>
      </c>
      <c r="AF130" s="24">
        <v>2016962.62</v>
      </c>
      <c r="AG130" s="25">
        <v>47</v>
      </c>
      <c r="AH130" s="24">
        <v>424518.05</v>
      </c>
      <c r="AI130" s="25">
        <v>79</v>
      </c>
      <c r="AJ130" s="26">
        <v>1670947.46</v>
      </c>
      <c r="AK130" s="25">
        <v>0</v>
      </c>
      <c r="AL130" s="24">
        <v>0</v>
      </c>
      <c r="AM130" s="25">
        <v>0</v>
      </c>
      <c r="AN130" s="26">
        <v>0</v>
      </c>
      <c r="AO130" s="25">
        <v>102</v>
      </c>
      <c r="AP130" s="24">
        <v>247435.86</v>
      </c>
      <c r="AQ130" s="24">
        <f t="shared" si="41"/>
        <v>4940424.5999999996</v>
      </c>
      <c r="AR130" s="24">
        <f t="shared" si="42"/>
        <v>4021039.3</v>
      </c>
      <c r="AS130" s="25">
        <v>1944</v>
      </c>
      <c r="AT130" s="24">
        <v>2121714.16</v>
      </c>
      <c r="AU130" s="25">
        <v>211</v>
      </c>
      <c r="AV130" s="24">
        <v>102964.01</v>
      </c>
      <c r="AW130" s="25">
        <v>1048</v>
      </c>
      <c r="AX130" s="24">
        <v>1796361.13</v>
      </c>
      <c r="AY130" s="25">
        <v>31</v>
      </c>
      <c r="AZ130" s="24">
        <v>283012.03999999998</v>
      </c>
      <c r="BA130" s="25">
        <v>19</v>
      </c>
      <c r="BB130" s="26">
        <v>388937.4</v>
      </c>
      <c r="BC130" s="25">
        <v>0</v>
      </c>
      <c r="BD130" s="24">
        <v>0</v>
      </c>
      <c r="BE130" s="25">
        <v>0</v>
      </c>
      <c r="BF130" s="26">
        <v>0</v>
      </c>
      <c r="BG130" s="25">
        <v>102</v>
      </c>
      <c r="BH130" s="24">
        <v>247435.86</v>
      </c>
      <c r="BI130" s="24">
        <f t="shared" si="43"/>
        <v>4940424.5999999996</v>
      </c>
      <c r="BJ130" s="24">
        <f t="shared" si="44"/>
        <v>4021039.3</v>
      </c>
      <c r="BK130" s="25">
        <v>1944</v>
      </c>
      <c r="BL130" s="24">
        <v>2121714.16</v>
      </c>
      <c r="BM130" s="25">
        <v>211</v>
      </c>
      <c r="BN130" s="24">
        <v>102964.01</v>
      </c>
      <c r="BO130" s="25">
        <v>1048</v>
      </c>
      <c r="BP130" s="24">
        <v>1796361.13</v>
      </c>
      <c r="BQ130" s="25">
        <v>31</v>
      </c>
      <c r="BR130" s="24">
        <v>283012.03999999998</v>
      </c>
      <c r="BS130" s="25">
        <v>19</v>
      </c>
      <c r="BT130" s="26">
        <v>388937.4</v>
      </c>
      <c r="BU130" s="25">
        <v>0</v>
      </c>
      <c r="BV130" s="24">
        <v>0</v>
      </c>
      <c r="BW130" s="25">
        <v>0</v>
      </c>
      <c r="BX130" s="26">
        <v>0</v>
      </c>
      <c r="BY130" s="25">
        <v>102</v>
      </c>
      <c r="BZ130" s="24">
        <v>247435.86</v>
      </c>
      <c r="CA130" s="24">
        <f t="shared" si="45"/>
        <v>5168333.97</v>
      </c>
      <c r="CB130" s="24">
        <f t="shared" si="46"/>
        <v>4357044.6500000004</v>
      </c>
      <c r="CC130" s="25">
        <v>3403</v>
      </c>
      <c r="CD130" s="24">
        <v>2185636</v>
      </c>
      <c r="CE130" s="25">
        <v>212</v>
      </c>
      <c r="CF130" s="24">
        <v>154446.03</v>
      </c>
      <c r="CG130" s="25">
        <v>1571</v>
      </c>
      <c r="CH130" s="24">
        <v>2016962.62</v>
      </c>
      <c r="CI130" s="25">
        <v>46</v>
      </c>
      <c r="CJ130" s="24">
        <v>424518.05</v>
      </c>
      <c r="CK130" s="25">
        <v>5</v>
      </c>
      <c r="CL130" s="26">
        <v>139335.41</v>
      </c>
      <c r="CM130" s="25">
        <v>0</v>
      </c>
      <c r="CN130" s="24">
        <v>0</v>
      </c>
      <c r="CO130" s="25">
        <v>0</v>
      </c>
      <c r="CP130" s="26">
        <v>0</v>
      </c>
      <c r="CQ130" s="25">
        <v>101</v>
      </c>
      <c r="CR130" s="24">
        <v>247435.86</v>
      </c>
    </row>
    <row r="131" spans="1:96" x14ac:dyDescent="0.25">
      <c r="A131" s="6"/>
      <c r="B131" s="13" t="s">
        <v>77</v>
      </c>
      <c r="C131" s="21">
        <v>330093</v>
      </c>
      <c r="D131" s="22" t="s">
        <v>142</v>
      </c>
      <c r="E131" s="22" t="s">
        <v>123</v>
      </c>
      <c r="F131" s="23" t="s">
        <v>143</v>
      </c>
      <c r="G131" s="24">
        <f t="shared" si="37"/>
        <v>0</v>
      </c>
      <c r="H131" s="24">
        <f t="shared" si="38"/>
        <v>0</v>
      </c>
      <c r="I131" s="25">
        <f t="shared" si="52"/>
        <v>0</v>
      </c>
      <c r="J131" s="24">
        <f t="shared" si="52"/>
        <v>0</v>
      </c>
      <c r="K131" s="25">
        <f t="shared" si="52"/>
        <v>0</v>
      </c>
      <c r="L131" s="24">
        <f t="shared" si="52"/>
        <v>0</v>
      </c>
      <c r="M131" s="25">
        <f t="shared" si="52"/>
        <v>0</v>
      </c>
      <c r="N131" s="24">
        <f t="shared" si="52"/>
        <v>0</v>
      </c>
      <c r="O131" s="25">
        <f t="shared" si="52"/>
        <v>0</v>
      </c>
      <c r="P131" s="24">
        <f t="shared" si="52"/>
        <v>0</v>
      </c>
      <c r="Q131" s="25">
        <f t="shared" si="52"/>
        <v>0</v>
      </c>
      <c r="R131" s="24">
        <f t="shared" si="52"/>
        <v>0</v>
      </c>
      <c r="S131" s="25">
        <f t="shared" si="52"/>
        <v>0</v>
      </c>
      <c r="T131" s="24">
        <f t="shared" si="51"/>
        <v>0</v>
      </c>
      <c r="U131" s="25">
        <f t="shared" si="51"/>
        <v>0</v>
      </c>
      <c r="V131" s="24">
        <f t="shared" si="51"/>
        <v>0</v>
      </c>
      <c r="W131" s="25">
        <f t="shared" si="51"/>
        <v>0</v>
      </c>
      <c r="X131" s="24">
        <f t="shared" si="51"/>
        <v>0</v>
      </c>
      <c r="Y131" s="24">
        <f t="shared" si="39"/>
        <v>0</v>
      </c>
      <c r="Z131" s="24">
        <f t="shared" si="40"/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0</v>
      </c>
      <c r="AI131" s="25">
        <v>0</v>
      </c>
      <c r="AJ131" s="26">
        <v>0</v>
      </c>
      <c r="AK131" s="25">
        <v>0</v>
      </c>
      <c r="AL131" s="24">
        <v>0</v>
      </c>
      <c r="AM131" s="25">
        <v>0</v>
      </c>
      <c r="AN131" s="26">
        <v>0</v>
      </c>
      <c r="AO131" s="25">
        <v>0</v>
      </c>
      <c r="AP131" s="24">
        <v>0</v>
      </c>
      <c r="AQ131" s="24">
        <f t="shared" si="41"/>
        <v>0</v>
      </c>
      <c r="AR131" s="24">
        <f t="shared" si="42"/>
        <v>0</v>
      </c>
      <c r="AS131" s="25">
        <v>0</v>
      </c>
      <c r="AT131" s="24">
        <v>0</v>
      </c>
      <c r="AU131" s="25">
        <v>0</v>
      </c>
      <c r="AV131" s="24">
        <v>0</v>
      </c>
      <c r="AW131" s="25">
        <v>0</v>
      </c>
      <c r="AX131" s="24">
        <v>0</v>
      </c>
      <c r="AY131" s="25">
        <v>0</v>
      </c>
      <c r="AZ131" s="24">
        <v>0</v>
      </c>
      <c r="BA131" s="25">
        <v>0</v>
      </c>
      <c r="BB131" s="26">
        <v>0</v>
      </c>
      <c r="BC131" s="25">
        <v>0</v>
      </c>
      <c r="BD131" s="24">
        <v>0</v>
      </c>
      <c r="BE131" s="25">
        <v>0</v>
      </c>
      <c r="BF131" s="26">
        <v>0</v>
      </c>
      <c r="BG131" s="25">
        <v>0</v>
      </c>
      <c r="BH131" s="24">
        <v>0</v>
      </c>
      <c r="BI131" s="24">
        <f t="shared" si="43"/>
        <v>0</v>
      </c>
      <c r="BJ131" s="24">
        <f t="shared" si="44"/>
        <v>0</v>
      </c>
      <c r="BK131" s="25">
        <v>0</v>
      </c>
      <c r="BL131" s="24">
        <v>0</v>
      </c>
      <c r="BM131" s="25">
        <v>0</v>
      </c>
      <c r="BN131" s="24">
        <v>0</v>
      </c>
      <c r="BO131" s="25">
        <v>0</v>
      </c>
      <c r="BP131" s="24">
        <v>0</v>
      </c>
      <c r="BQ131" s="25">
        <v>0</v>
      </c>
      <c r="BR131" s="24">
        <v>0</v>
      </c>
      <c r="BS131" s="25">
        <v>0</v>
      </c>
      <c r="BT131" s="26">
        <v>0</v>
      </c>
      <c r="BU131" s="25">
        <v>0</v>
      </c>
      <c r="BV131" s="24">
        <v>0</v>
      </c>
      <c r="BW131" s="25">
        <v>0</v>
      </c>
      <c r="BX131" s="26">
        <v>0</v>
      </c>
      <c r="BY131" s="25">
        <v>0</v>
      </c>
      <c r="BZ131" s="24">
        <v>0</v>
      </c>
      <c r="CA131" s="24">
        <f t="shared" si="45"/>
        <v>0</v>
      </c>
      <c r="CB131" s="24">
        <f t="shared" si="46"/>
        <v>0</v>
      </c>
      <c r="CC131" s="25">
        <v>0</v>
      </c>
      <c r="CD131" s="24">
        <v>0</v>
      </c>
      <c r="CE131" s="25">
        <v>0</v>
      </c>
      <c r="CF131" s="24">
        <v>0</v>
      </c>
      <c r="CG131" s="25">
        <v>0</v>
      </c>
      <c r="CH131" s="24">
        <v>0</v>
      </c>
      <c r="CI131" s="25">
        <v>0</v>
      </c>
      <c r="CJ131" s="24">
        <v>0</v>
      </c>
      <c r="CK131" s="25">
        <v>0</v>
      </c>
      <c r="CL131" s="26">
        <v>0</v>
      </c>
      <c r="CM131" s="25">
        <v>0</v>
      </c>
      <c r="CN131" s="24">
        <v>0</v>
      </c>
      <c r="CO131" s="25">
        <v>0</v>
      </c>
      <c r="CP131" s="26">
        <v>0</v>
      </c>
      <c r="CQ131" s="25">
        <v>0</v>
      </c>
      <c r="CR131" s="24">
        <v>0</v>
      </c>
    </row>
    <row r="132" spans="1:96" x14ac:dyDescent="0.25">
      <c r="A132" s="15">
        <v>105</v>
      </c>
      <c r="B132" s="8" t="s">
        <v>78</v>
      </c>
      <c r="C132" s="21"/>
      <c r="D132" s="22"/>
      <c r="E132" s="22" t="s">
        <v>128</v>
      </c>
      <c r="F132" s="23"/>
      <c r="G132" s="24">
        <f t="shared" si="37"/>
        <v>5312919.9800000004</v>
      </c>
      <c r="H132" s="24">
        <f t="shared" si="38"/>
        <v>1625808.01</v>
      </c>
      <c r="I132" s="25">
        <f t="shared" si="52"/>
        <v>1417</v>
      </c>
      <c r="J132" s="24">
        <f t="shared" si="52"/>
        <v>841642.95</v>
      </c>
      <c r="K132" s="25">
        <f t="shared" si="52"/>
        <v>286</v>
      </c>
      <c r="L132" s="24">
        <f t="shared" si="52"/>
        <v>178756.52</v>
      </c>
      <c r="M132" s="25">
        <f t="shared" si="52"/>
        <v>749</v>
      </c>
      <c r="N132" s="24">
        <f t="shared" si="52"/>
        <v>605408.54</v>
      </c>
      <c r="O132" s="25">
        <f t="shared" si="52"/>
        <v>11</v>
      </c>
      <c r="P132" s="24">
        <f t="shared" si="52"/>
        <v>118455.62</v>
      </c>
      <c r="Q132" s="25">
        <f t="shared" si="52"/>
        <v>154</v>
      </c>
      <c r="R132" s="24">
        <f t="shared" si="52"/>
        <v>3152563.55</v>
      </c>
      <c r="S132" s="25">
        <f t="shared" si="52"/>
        <v>0</v>
      </c>
      <c r="T132" s="24">
        <f t="shared" si="51"/>
        <v>0</v>
      </c>
      <c r="U132" s="25">
        <f t="shared" si="51"/>
        <v>0</v>
      </c>
      <c r="V132" s="24">
        <f t="shared" si="51"/>
        <v>0</v>
      </c>
      <c r="W132" s="25">
        <f t="shared" si="51"/>
        <v>205</v>
      </c>
      <c r="X132" s="24">
        <f t="shared" si="51"/>
        <v>416092.8</v>
      </c>
      <c r="Y132" s="24">
        <f t="shared" si="39"/>
        <v>1406040.71</v>
      </c>
      <c r="Z132" s="24">
        <f t="shared" si="40"/>
        <v>433079.59</v>
      </c>
      <c r="AA132" s="25">
        <v>354</v>
      </c>
      <c r="AB132" s="24">
        <v>217166.61</v>
      </c>
      <c r="AC132" s="25">
        <v>72</v>
      </c>
      <c r="AD132" s="24">
        <v>53626.96</v>
      </c>
      <c r="AE132" s="25">
        <v>225</v>
      </c>
      <c r="AF132" s="24">
        <v>162286.01999999999</v>
      </c>
      <c r="AG132" s="25">
        <v>3</v>
      </c>
      <c r="AH132" s="24">
        <v>35536.69</v>
      </c>
      <c r="AI132" s="25">
        <v>46</v>
      </c>
      <c r="AJ132" s="26">
        <v>833401.23</v>
      </c>
      <c r="AK132" s="25">
        <v>0</v>
      </c>
      <c r="AL132" s="24">
        <v>0</v>
      </c>
      <c r="AM132" s="25">
        <v>0</v>
      </c>
      <c r="AN132" s="26">
        <v>0</v>
      </c>
      <c r="AO132" s="25">
        <v>51</v>
      </c>
      <c r="AP132" s="24">
        <v>104023.2</v>
      </c>
      <c r="AQ132" s="24">
        <f t="shared" si="41"/>
        <v>1170156.54</v>
      </c>
      <c r="AR132" s="24">
        <f t="shared" si="42"/>
        <v>379824.41</v>
      </c>
      <c r="AS132" s="25">
        <v>283</v>
      </c>
      <c r="AT132" s="24">
        <v>203654.86</v>
      </c>
      <c r="AU132" s="25">
        <v>72</v>
      </c>
      <c r="AV132" s="24">
        <v>35751.300000000003</v>
      </c>
      <c r="AW132" s="25">
        <v>150</v>
      </c>
      <c r="AX132" s="24">
        <v>140418.25</v>
      </c>
      <c r="AY132" s="25">
        <v>2</v>
      </c>
      <c r="AZ132" s="24">
        <v>23691.119999999999</v>
      </c>
      <c r="BA132" s="25">
        <v>31</v>
      </c>
      <c r="BB132" s="26">
        <v>662617.81000000006</v>
      </c>
      <c r="BC132" s="25">
        <v>0</v>
      </c>
      <c r="BD132" s="24">
        <v>0</v>
      </c>
      <c r="BE132" s="25">
        <v>0</v>
      </c>
      <c r="BF132" s="26">
        <v>0</v>
      </c>
      <c r="BG132" s="25">
        <v>51</v>
      </c>
      <c r="BH132" s="24">
        <v>104023.2</v>
      </c>
      <c r="BI132" s="24">
        <f t="shared" si="43"/>
        <v>1170156.54</v>
      </c>
      <c r="BJ132" s="24">
        <f t="shared" si="44"/>
        <v>379824.41</v>
      </c>
      <c r="BK132" s="25">
        <v>283</v>
      </c>
      <c r="BL132" s="24">
        <v>203654.86</v>
      </c>
      <c r="BM132" s="25">
        <v>72</v>
      </c>
      <c r="BN132" s="24">
        <v>35751.300000000003</v>
      </c>
      <c r="BO132" s="25">
        <v>150</v>
      </c>
      <c r="BP132" s="24">
        <v>140418.25</v>
      </c>
      <c r="BQ132" s="25">
        <v>2</v>
      </c>
      <c r="BR132" s="24">
        <v>23691.119999999999</v>
      </c>
      <c r="BS132" s="25">
        <v>31</v>
      </c>
      <c r="BT132" s="26">
        <v>662617.81000000006</v>
      </c>
      <c r="BU132" s="25">
        <v>0</v>
      </c>
      <c r="BV132" s="24">
        <v>0</v>
      </c>
      <c r="BW132" s="25">
        <v>0</v>
      </c>
      <c r="BX132" s="26">
        <v>0</v>
      </c>
      <c r="BY132" s="25">
        <v>51</v>
      </c>
      <c r="BZ132" s="24">
        <v>104023.2</v>
      </c>
      <c r="CA132" s="24">
        <f t="shared" si="45"/>
        <v>1566566.19</v>
      </c>
      <c r="CB132" s="24">
        <f t="shared" si="46"/>
        <v>433079.6</v>
      </c>
      <c r="CC132" s="25">
        <v>497</v>
      </c>
      <c r="CD132" s="24">
        <v>217166.62</v>
      </c>
      <c r="CE132" s="25">
        <v>70</v>
      </c>
      <c r="CF132" s="24">
        <v>53626.96</v>
      </c>
      <c r="CG132" s="25">
        <v>224</v>
      </c>
      <c r="CH132" s="24">
        <v>162286.01999999999</v>
      </c>
      <c r="CI132" s="25">
        <v>4</v>
      </c>
      <c r="CJ132" s="24">
        <v>35536.69</v>
      </c>
      <c r="CK132" s="25">
        <v>46</v>
      </c>
      <c r="CL132" s="26">
        <v>993926.7</v>
      </c>
      <c r="CM132" s="25">
        <v>0</v>
      </c>
      <c r="CN132" s="24">
        <v>0</v>
      </c>
      <c r="CO132" s="25">
        <v>0</v>
      </c>
      <c r="CP132" s="26">
        <v>0</v>
      </c>
      <c r="CQ132" s="25">
        <v>52</v>
      </c>
      <c r="CR132" s="24">
        <v>104023.2</v>
      </c>
    </row>
    <row r="133" spans="1:96" x14ac:dyDescent="0.25">
      <c r="A133" s="6"/>
      <c r="B133" s="13" t="s">
        <v>286</v>
      </c>
      <c r="C133" s="21">
        <v>330353</v>
      </c>
      <c r="D133" s="22" t="s">
        <v>137</v>
      </c>
      <c r="E133" s="22" t="s">
        <v>128</v>
      </c>
      <c r="F133" s="23" t="s">
        <v>138</v>
      </c>
      <c r="G133" s="24">
        <f t="shared" si="37"/>
        <v>0</v>
      </c>
      <c r="H133" s="24">
        <f t="shared" si="38"/>
        <v>0</v>
      </c>
      <c r="I133" s="25">
        <f t="shared" si="52"/>
        <v>0</v>
      </c>
      <c r="J133" s="24">
        <f t="shared" si="52"/>
        <v>0</v>
      </c>
      <c r="K133" s="25">
        <f t="shared" si="52"/>
        <v>0</v>
      </c>
      <c r="L133" s="24">
        <f t="shared" si="52"/>
        <v>0</v>
      </c>
      <c r="M133" s="25">
        <f t="shared" si="52"/>
        <v>0</v>
      </c>
      <c r="N133" s="24">
        <f t="shared" si="52"/>
        <v>0</v>
      </c>
      <c r="O133" s="25">
        <f t="shared" si="52"/>
        <v>0</v>
      </c>
      <c r="P133" s="24">
        <f t="shared" si="52"/>
        <v>0</v>
      </c>
      <c r="Q133" s="25">
        <f t="shared" si="52"/>
        <v>0</v>
      </c>
      <c r="R133" s="24">
        <f t="shared" si="52"/>
        <v>0</v>
      </c>
      <c r="S133" s="25">
        <f t="shared" si="52"/>
        <v>0</v>
      </c>
      <c r="T133" s="24">
        <f t="shared" si="51"/>
        <v>0</v>
      </c>
      <c r="U133" s="25">
        <f t="shared" si="51"/>
        <v>0</v>
      </c>
      <c r="V133" s="24">
        <f t="shared" si="51"/>
        <v>0</v>
      </c>
      <c r="W133" s="25">
        <f t="shared" si="51"/>
        <v>0</v>
      </c>
      <c r="X133" s="24">
        <f t="shared" si="51"/>
        <v>0</v>
      </c>
      <c r="Y133" s="24">
        <f t="shared" si="39"/>
        <v>0</v>
      </c>
      <c r="Z133" s="24">
        <f t="shared" si="40"/>
        <v>0</v>
      </c>
      <c r="AA133" s="25">
        <v>0</v>
      </c>
      <c r="AB133" s="24">
        <v>0</v>
      </c>
      <c r="AC133" s="25">
        <v>0</v>
      </c>
      <c r="AD133" s="24">
        <v>0</v>
      </c>
      <c r="AE133" s="25">
        <v>0</v>
      </c>
      <c r="AF133" s="24">
        <v>0</v>
      </c>
      <c r="AG133" s="25">
        <v>0</v>
      </c>
      <c r="AH133" s="24">
        <v>0</v>
      </c>
      <c r="AI133" s="25">
        <v>0</v>
      </c>
      <c r="AJ133" s="26">
        <v>0</v>
      </c>
      <c r="AK133" s="25">
        <v>0</v>
      </c>
      <c r="AL133" s="24">
        <v>0</v>
      </c>
      <c r="AM133" s="25">
        <v>0</v>
      </c>
      <c r="AN133" s="26">
        <v>0</v>
      </c>
      <c r="AO133" s="25">
        <v>0</v>
      </c>
      <c r="AP133" s="24">
        <v>0</v>
      </c>
      <c r="AQ133" s="24">
        <f t="shared" si="41"/>
        <v>0</v>
      </c>
      <c r="AR133" s="24">
        <f t="shared" si="42"/>
        <v>0</v>
      </c>
      <c r="AS133" s="25">
        <v>0</v>
      </c>
      <c r="AT133" s="24">
        <v>0</v>
      </c>
      <c r="AU133" s="25">
        <v>0</v>
      </c>
      <c r="AV133" s="24">
        <v>0</v>
      </c>
      <c r="AW133" s="25">
        <v>0</v>
      </c>
      <c r="AX133" s="24">
        <v>0</v>
      </c>
      <c r="AY133" s="25">
        <v>0</v>
      </c>
      <c r="AZ133" s="24">
        <v>0</v>
      </c>
      <c r="BA133" s="25">
        <v>0</v>
      </c>
      <c r="BB133" s="26">
        <v>0</v>
      </c>
      <c r="BC133" s="25">
        <v>0</v>
      </c>
      <c r="BD133" s="24">
        <v>0</v>
      </c>
      <c r="BE133" s="25">
        <v>0</v>
      </c>
      <c r="BF133" s="26">
        <v>0</v>
      </c>
      <c r="BG133" s="25">
        <v>0</v>
      </c>
      <c r="BH133" s="24">
        <v>0</v>
      </c>
      <c r="BI133" s="24">
        <f t="shared" si="43"/>
        <v>0</v>
      </c>
      <c r="BJ133" s="24">
        <f t="shared" si="44"/>
        <v>0</v>
      </c>
      <c r="BK133" s="25">
        <v>0</v>
      </c>
      <c r="BL133" s="24">
        <v>0</v>
      </c>
      <c r="BM133" s="25">
        <v>0</v>
      </c>
      <c r="BN133" s="24">
        <v>0</v>
      </c>
      <c r="BO133" s="25">
        <v>0</v>
      </c>
      <c r="BP133" s="24">
        <v>0</v>
      </c>
      <c r="BQ133" s="25">
        <v>0</v>
      </c>
      <c r="BR133" s="24">
        <v>0</v>
      </c>
      <c r="BS133" s="25">
        <v>0</v>
      </c>
      <c r="BT133" s="26">
        <v>0</v>
      </c>
      <c r="BU133" s="25">
        <v>0</v>
      </c>
      <c r="BV133" s="24">
        <v>0</v>
      </c>
      <c r="BW133" s="25">
        <v>0</v>
      </c>
      <c r="BX133" s="26">
        <v>0</v>
      </c>
      <c r="BY133" s="25">
        <v>0</v>
      </c>
      <c r="BZ133" s="24">
        <v>0</v>
      </c>
      <c r="CA133" s="24">
        <f t="shared" si="45"/>
        <v>0</v>
      </c>
      <c r="CB133" s="24">
        <f t="shared" si="46"/>
        <v>0</v>
      </c>
      <c r="CC133" s="25">
        <v>0</v>
      </c>
      <c r="CD133" s="24">
        <v>0</v>
      </c>
      <c r="CE133" s="25">
        <v>0</v>
      </c>
      <c r="CF133" s="24">
        <v>0</v>
      </c>
      <c r="CG133" s="25">
        <v>0</v>
      </c>
      <c r="CH133" s="24">
        <v>0</v>
      </c>
      <c r="CI133" s="25">
        <v>0</v>
      </c>
      <c r="CJ133" s="24">
        <v>0</v>
      </c>
      <c r="CK133" s="25">
        <v>0</v>
      </c>
      <c r="CL133" s="26">
        <v>0</v>
      </c>
      <c r="CM133" s="25">
        <v>0</v>
      </c>
      <c r="CN133" s="24">
        <v>0</v>
      </c>
      <c r="CO133" s="25">
        <v>0</v>
      </c>
      <c r="CP133" s="26">
        <v>0</v>
      </c>
      <c r="CQ133" s="25">
        <v>0</v>
      </c>
      <c r="CR133" s="24">
        <v>0</v>
      </c>
    </row>
    <row r="134" spans="1:96" ht="26.25" x14ac:dyDescent="0.25">
      <c r="A134" s="15">
        <v>106</v>
      </c>
      <c r="B134" s="8" t="s">
        <v>287</v>
      </c>
      <c r="C134" s="21"/>
      <c r="D134" s="22"/>
      <c r="E134" s="22" t="s">
        <v>128</v>
      </c>
      <c r="F134" s="23"/>
      <c r="G134" s="24">
        <f t="shared" si="37"/>
        <v>1439946</v>
      </c>
      <c r="H134" s="24">
        <f t="shared" si="38"/>
        <v>1439946</v>
      </c>
      <c r="I134" s="25">
        <f t="shared" si="52"/>
        <v>0</v>
      </c>
      <c r="J134" s="24">
        <f t="shared" si="52"/>
        <v>0</v>
      </c>
      <c r="K134" s="25">
        <f t="shared" si="52"/>
        <v>0</v>
      </c>
      <c r="L134" s="24">
        <f t="shared" si="52"/>
        <v>0</v>
      </c>
      <c r="M134" s="25">
        <f t="shared" si="52"/>
        <v>0</v>
      </c>
      <c r="N134" s="24">
        <f t="shared" si="52"/>
        <v>1439946</v>
      </c>
      <c r="O134" s="25">
        <f t="shared" si="52"/>
        <v>0</v>
      </c>
      <c r="P134" s="24">
        <f t="shared" si="52"/>
        <v>0</v>
      </c>
      <c r="Q134" s="25">
        <f t="shared" si="52"/>
        <v>0</v>
      </c>
      <c r="R134" s="24">
        <f t="shared" si="52"/>
        <v>0</v>
      </c>
      <c r="S134" s="25">
        <f t="shared" si="52"/>
        <v>0</v>
      </c>
      <c r="T134" s="24">
        <f t="shared" si="51"/>
        <v>0</v>
      </c>
      <c r="U134" s="25">
        <f t="shared" si="51"/>
        <v>0</v>
      </c>
      <c r="V134" s="24">
        <f t="shared" si="51"/>
        <v>0</v>
      </c>
      <c r="W134" s="25">
        <f t="shared" si="51"/>
        <v>0</v>
      </c>
      <c r="X134" s="24">
        <f t="shared" si="51"/>
        <v>0</v>
      </c>
      <c r="Y134" s="24">
        <f t="shared" si="39"/>
        <v>1439946</v>
      </c>
      <c r="Z134" s="24">
        <f t="shared" si="40"/>
        <v>1439946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1439946</v>
      </c>
      <c r="AG134" s="25">
        <v>0</v>
      </c>
      <c r="AH134" s="24">
        <v>0</v>
      </c>
      <c r="AI134" s="25">
        <v>0</v>
      </c>
      <c r="AJ134" s="26">
        <v>0</v>
      </c>
      <c r="AK134" s="25">
        <v>0</v>
      </c>
      <c r="AL134" s="24">
        <v>0</v>
      </c>
      <c r="AM134" s="25">
        <v>0</v>
      </c>
      <c r="AN134" s="26">
        <v>0</v>
      </c>
      <c r="AO134" s="25">
        <v>0</v>
      </c>
      <c r="AP134" s="24">
        <v>0</v>
      </c>
      <c r="AQ134" s="24"/>
      <c r="AR134" s="24"/>
      <c r="AS134" s="25"/>
      <c r="AT134" s="24"/>
      <c r="AU134" s="25"/>
      <c r="AV134" s="24"/>
      <c r="AW134" s="25"/>
      <c r="AX134" s="24"/>
      <c r="AY134" s="25"/>
      <c r="AZ134" s="24"/>
      <c r="BA134" s="25"/>
      <c r="BB134" s="26"/>
      <c r="BC134" s="25"/>
      <c r="BD134" s="24"/>
      <c r="BE134" s="25"/>
      <c r="BF134" s="26"/>
      <c r="BG134" s="25"/>
      <c r="BH134" s="24"/>
      <c r="BI134" s="24"/>
      <c r="BJ134" s="24"/>
      <c r="BK134" s="25"/>
      <c r="BL134" s="24"/>
      <c r="BM134" s="25"/>
      <c r="BN134" s="24"/>
      <c r="BO134" s="25"/>
      <c r="BP134" s="24"/>
      <c r="BQ134" s="25"/>
      <c r="BR134" s="24"/>
      <c r="BS134" s="25"/>
      <c r="BT134" s="26"/>
      <c r="BU134" s="25"/>
      <c r="BV134" s="24"/>
      <c r="BW134" s="25"/>
      <c r="BX134" s="26"/>
      <c r="BY134" s="25"/>
      <c r="BZ134" s="24"/>
      <c r="CA134" s="24"/>
      <c r="CB134" s="24"/>
      <c r="CC134" s="25"/>
      <c r="CD134" s="24"/>
      <c r="CE134" s="25"/>
      <c r="CF134" s="24"/>
      <c r="CG134" s="25"/>
      <c r="CH134" s="24"/>
      <c r="CI134" s="25"/>
      <c r="CJ134" s="24"/>
      <c r="CK134" s="25"/>
      <c r="CL134" s="26"/>
      <c r="CM134" s="25"/>
      <c r="CN134" s="24"/>
      <c r="CO134" s="25"/>
      <c r="CP134" s="26"/>
      <c r="CQ134" s="25"/>
      <c r="CR134" s="24"/>
    </row>
    <row r="135" spans="1:96" x14ac:dyDescent="0.25">
      <c r="A135" s="15">
        <v>107</v>
      </c>
      <c r="B135" s="8" t="s">
        <v>288</v>
      </c>
      <c r="C135" s="21">
        <v>330363</v>
      </c>
      <c r="D135" s="22" t="s">
        <v>142</v>
      </c>
      <c r="E135" s="22" t="s">
        <v>128</v>
      </c>
      <c r="F135" s="23" t="s">
        <v>143</v>
      </c>
      <c r="G135" s="24">
        <f t="shared" si="37"/>
        <v>0</v>
      </c>
      <c r="H135" s="24">
        <f t="shared" si="38"/>
        <v>0</v>
      </c>
      <c r="I135" s="25">
        <f t="shared" si="52"/>
        <v>0</v>
      </c>
      <c r="J135" s="24">
        <f t="shared" si="52"/>
        <v>0</v>
      </c>
      <c r="K135" s="25">
        <f t="shared" si="52"/>
        <v>0</v>
      </c>
      <c r="L135" s="24">
        <f t="shared" si="52"/>
        <v>0</v>
      </c>
      <c r="M135" s="25">
        <f t="shared" si="52"/>
        <v>0</v>
      </c>
      <c r="N135" s="24">
        <f t="shared" si="52"/>
        <v>0</v>
      </c>
      <c r="O135" s="25">
        <f t="shared" si="52"/>
        <v>0</v>
      </c>
      <c r="P135" s="24">
        <f t="shared" si="52"/>
        <v>0</v>
      </c>
      <c r="Q135" s="25">
        <f t="shared" si="52"/>
        <v>0</v>
      </c>
      <c r="R135" s="24">
        <f t="shared" si="52"/>
        <v>0</v>
      </c>
      <c r="S135" s="25">
        <f t="shared" si="52"/>
        <v>0</v>
      </c>
      <c r="T135" s="24">
        <f t="shared" si="51"/>
        <v>0</v>
      </c>
      <c r="U135" s="25">
        <f t="shared" si="51"/>
        <v>0</v>
      </c>
      <c r="V135" s="24">
        <f t="shared" si="51"/>
        <v>0</v>
      </c>
      <c r="W135" s="25">
        <f t="shared" si="51"/>
        <v>0</v>
      </c>
      <c r="X135" s="24">
        <f t="shared" si="51"/>
        <v>0</v>
      </c>
      <c r="Y135" s="24">
        <f t="shared" si="39"/>
        <v>0</v>
      </c>
      <c r="Z135" s="24">
        <f t="shared" si="40"/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6">
        <v>0</v>
      </c>
      <c r="AK135" s="25">
        <v>0</v>
      </c>
      <c r="AL135" s="24">
        <v>0</v>
      </c>
      <c r="AM135" s="25">
        <v>0</v>
      </c>
      <c r="AN135" s="26">
        <v>0</v>
      </c>
      <c r="AO135" s="25">
        <v>0</v>
      </c>
      <c r="AP135" s="24">
        <v>0</v>
      </c>
      <c r="AQ135" s="24">
        <f t="shared" si="41"/>
        <v>0</v>
      </c>
      <c r="AR135" s="24">
        <f t="shared" si="42"/>
        <v>0</v>
      </c>
      <c r="AS135" s="25">
        <v>0</v>
      </c>
      <c r="AT135" s="24">
        <v>0</v>
      </c>
      <c r="AU135" s="25">
        <v>0</v>
      </c>
      <c r="AV135" s="24">
        <v>0</v>
      </c>
      <c r="AW135" s="25">
        <v>0</v>
      </c>
      <c r="AX135" s="24">
        <v>0</v>
      </c>
      <c r="AY135" s="25">
        <v>0</v>
      </c>
      <c r="AZ135" s="24">
        <v>0</v>
      </c>
      <c r="BA135" s="25">
        <v>0</v>
      </c>
      <c r="BB135" s="26">
        <v>0</v>
      </c>
      <c r="BC135" s="25">
        <v>0</v>
      </c>
      <c r="BD135" s="24">
        <v>0</v>
      </c>
      <c r="BE135" s="25">
        <v>0</v>
      </c>
      <c r="BF135" s="26">
        <v>0</v>
      </c>
      <c r="BG135" s="25">
        <v>0</v>
      </c>
      <c r="BH135" s="24">
        <v>0</v>
      </c>
      <c r="BI135" s="24">
        <f t="shared" si="43"/>
        <v>0</v>
      </c>
      <c r="BJ135" s="24">
        <f t="shared" si="44"/>
        <v>0</v>
      </c>
      <c r="BK135" s="25">
        <v>0</v>
      </c>
      <c r="BL135" s="24">
        <v>0</v>
      </c>
      <c r="BM135" s="25">
        <v>0</v>
      </c>
      <c r="BN135" s="24">
        <v>0</v>
      </c>
      <c r="BO135" s="25">
        <v>0</v>
      </c>
      <c r="BP135" s="24">
        <v>0</v>
      </c>
      <c r="BQ135" s="25">
        <v>0</v>
      </c>
      <c r="BR135" s="24">
        <v>0</v>
      </c>
      <c r="BS135" s="25">
        <v>0</v>
      </c>
      <c r="BT135" s="26">
        <v>0</v>
      </c>
      <c r="BU135" s="25">
        <v>0</v>
      </c>
      <c r="BV135" s="24">
        <v>0</v>
      </c>
      <c r="BW135" s="25">
        <v>0</v>
      </c>
      <c r="BX135" s="26">
        <v>0</v>
      </c>
      <c r="BY135" s="25">
        <v>0</v>
      </c>
      <c r="BZ135" s="24">
        <v>0</v>
      </c>
      <c r="CA135" s="24">
        <f t="shared" si="45"/>
        <v>0</v>
      </c>
      <c r="CB135" s="24">
        <f t="shared" si="46"/>
        <v>0</v>
      </c>
      <c r="CC135" s="25">
        <v>0</v>
      </c>
      <c r="CD135" s="24">
        <v>0</v>
      </c>
      <c r="CE135" s="25">
        <v>0</v>
      </c>
      <c r="CF135" s="24">
        <v>0</v>
      </c>
      <c r="CG135" s="25">
        <v>0</v>
      </c>
      <c r="CH135" s="24">
        <v>0</v>
      </c>
      <c r="CI135" s="25">
        <v>0</v>
      </c>
      <c r="CJ135" s="24">
        <v>0</v>
      </c>
      <c r="CK135" s="25">
        <v>0</v>
      </c>
      <c r="CL135" s="26">
        <v>0</v>
      </c>
      <c r="CM135" s="25">
        <v>0</v>
      </c>
      <c r="CN135" s="24">
        <v>0</v>
      </c>
      <c r="CO135" s="25">
        <v>0</v>
      </c>
      <c r="CP135" s="26">
        <v>0</v>
      </c>
      <c r="CQ135" s="25">
        <v>0</v>
      </c>
      <c r="CR135" s="24">
        <v>0</v>
      </c>
    </row>
    <row r="136" spans="1:96" x14ac:dyDescent="0.25">
      <c r="A136" s="6"/>
      <c r="B136" s="13" t="s">
        <v>289</v>
      </c>
      <c r="C136" s="21">
        <v>330422</v>
      </c>
      <c r="D136" s="22" t="s">
        <v>146</v>
      </c>
      <c r="E136" s="22" t="s">
        <v>129</v>
      </c>
      <c r="F136" s="23" t="s">
        <v>143</v>
      </c>
      <c r="G136" s="24">
        <f t="shared" si="37"/>
        <v>0</v>
      </c>
      <c r="H136" s="24">
        <f t="shared" si="38"/>
        <v>0</v>
      </c>
      <c r="I136" s="25">
        <f t="shared" si="52"/>
        <v>0</v>
      </c>
      <c r="J136" s="24">
        <f t="shared" si="52"/>
        <v>0</v>
      </c>
      <c r="K136" s="25">
        <f t="shared" si="52"/>
        <v>0</v>
      </c>
      <c r="L136" s="24">
        <f t="shared" si="52"/>
        <v>0</v>
      </c>
      <c r="M136" s="25">
        <f t="shared" si="52"/>
        <v>0</v>
      </c>
      <c r="N136" s="24">
        <f t="shared" si="52"/>
        <v>0</v>
      </c>
      <c r="O136" s="25">
        <f t="shared" si="52"/>
        <v>0</v>
      </c>
      <c r="P136" s="24">
        <f t="shared" si="52"/>
        <v>0</v>
      </c>
      <c r="Q136" s="25">
        <f t="shared" si="52"/>
        <v>0</v>
      </c>
      <c r="R136" s="24">
        <f t="shared" si="52"/>
        <v>0</v>
      </c>
      <c r="S136" s="25">
        <f t="shared" si="52"/>
        <v>0</v>
      </c>
      <c r="T136" s="24">
        <f t="shared" si="51"/>
        <v>0</v>
      </c>
      <c r="U136" s="25">
        <f t="shared" si="51"/>
        <v>0</v>
      </c>
      <c r="V136" s="24">
        <f t="shared" si="51"/>
        <v>0</v>
      </c>
      <c r="W136" s="25">
        <f t="shared" si="51"/>
        <v>0</v>
      </c>
      <c r="X136" s="24">
        <f t="shared" si="51"/>
        <v>0</v>
      </c>
      <c r="Y136" s="24">
        <f t="shared" si="39"/>
        <v>0</v>
      </c>
      <c r="Z136" s="24">
        <f t="shared" si="40"/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6">
        <v>0</v>
      </c>
      <c r="AK136" s="25">
        <v>0</v>
      </c>
      <c r="AL136" s="24">
        <v>0</v>
      </c>
      <c r="AM136" s="25">
        <v>0</v>
      </c>
      <c r="AN136" s="26">
        <v>0</v>
      </c>
      <c r="AO136" s="25">
        <v>0</v>
      </c>
      <c r="AP136" s="24">
        <v>0</v>
      </c>
      <c r="AQ136" s="24">
        <f t="shared" si="41"/>
        <v>0</v>
      </c>
      <c r="AR136" s="24">
        <f t="shared" si="42"/>
        <v>0</v>
      </c>
      <c r="AS136" s="25">
        <v>0</v>
      </c>
      <c r="AT136" s="24">
        <v>0</v>
      </c>
      <c r="AU136" s="25">
        <v>0</v>
      </c>
      <c r="AV136" s="24">
        <v>0</v>
      </c>
      <c r="AW136" s="25">
        <v>0</v>
      </c>
      <c r="AX136" s="24">
        <v>0</v>
      </c>
      <c r="AY136" s="25">
        <v>0</v>
      </c>
      <c r="AZ136" s="24">
        <v>0</v>
      </c>
      <c r="BA136" s="25">
        <v>0</v>
      </c>
      <c r="BB136" s="26">
        <v>0</v>
      </c>
      <c r="BC136" s="25">
        <v>0</v>
      </c>
      <c r="BD136" s="24">
        <v>0</v>
      </c>
      <c r="BE136" s="25">
        <v>0</v>
      </c>
      <c r="BF136" s="26">
        <v>0</v>
      </c>
      <c r="BG136" s="25">
        <v>0</v>
      </c>
      <c r="BH136" s="24">
        <v>0</v>
      </c>
      <c r="BI136" s="24">
        <f t="shared" si="43"/>
        <v>0</v>
      </c>
      <c r="BJ136" s="24">
        <f t="shared" si="44"/>
        <v>0</v>
      </c>
      <c r="BK136" s="25">
        <v>0</v>
      </c>
      <c r="BL136" s="24">
        <v>0</v>
      </c>
      <c r="BM136" s="25">
        <v>0</v>
      </c>
      <c r="BN136" s="24">
        <v>0</v>
      </c>
      <c r="BO136" s="25">
        <v>0</v>
      </c>
      <c r="BP136" s="24">
        <v>0</v>
      </c>
      <c r="BQ136" s="25">
        <v>0</v>
      </c>
      <c r="BR136" s="24">
        <v>0</v>
      </c>
      <c r="BS136" s="25">
        <v>0</v>
      </c>
      <c r="BT136" s="26">
        <v>0</v>
      </c>
      <c r="BU136" s="25">
        <v>0</v>
      </c>
      <c r="BV136" s="24">
        <v>0</v>
      </c>
      <c r="BW136" s="25">
        <v>0</v>
      </c>
      <c r="BX136" s="26">
        <v>0</v>
      </c>
      <c r="BY136" s="25">
        <v>0</v>
      </c>
      <c r="BZ136" s="24">
        <v>0</v>
      </c>
      <c r="CA136" s="24">
        <f t="shared" si="45"/>
        <v>0</v>
      </c>
      <c r="CB136" s="24">
        <f t="shared" si="46"/>
        <v>0</v>
      </c>
      <c r="CC136" s="25">
        <v>0</v>
      </c>
      <c r="CD136" s="24">
        <v>0</v>
      </c>
      <c r="CE136" s="25">
        <v>0</v>
      </c>
      <c r="CF136" s="24">
        <v>0</v>
      </c>
      <c r="CG136" s="25">
        <v>0</v>
      </c>
      <c r="CH136" s="24">
        <v>0</v>
      </c>
      <c r="CI136" s="25">
        <v>0</v>
      </c>
      <c r="CJ136" s="24">
        <v>0</v>
      </c>
      <c r="CK136" s="25">
        <v>0</v>
      </c>
      <c r="CL136" s="26">
        <v>0</v>
      </c>
      <c r="CM136" s="25">
        <v>0</v>
      </c>
      <c r="CN136" s="24">
        <v>0</v>
      </c>
      <c r="CO136" s="25">
        <v>0</v>
      </c>
      <c r="CP136" s="26">
        <v>0</v>
      </c>
      <c r="CQ136" s="25">
        <v>0</v>
      </c>
      <c r="CR136" s="24">
        <v>0</v>
      </c>
    </row>
    <row r="137" spans="1:96" x14ac:dyDescent="0.25">
      <c r="A137" s="15">
        <v>108</v>
      </c>
      <c r="B137" s="8" t="s">
        <v>115</v>
      </c>
      <c r="C137" s="21"/>
      <c r="D137" s="22"/>
      <c r="E137" s="22"/>
      <c r="F137" s="23"/>
      <c r="G137" s="24">
        <f t="shared" si="37"/>
        <v>53075.360000000001</v>
      </c>
      <c r="H137" s="24">
        <f t="shared" si="38"/>
        <v>33076.639999999999</v>
      </c>
      <c r="I137" s="25">
        <f t="shared" si="52"/>
        <v>64</v>
      </c>
      <c r="J137" s="24">
        <f t="shared" si="52"/>
        <v>15250.1</v>
      </c>
      <c r="K137" s="25">
        <f t="shared" si="52"/>
        <v>2</v>
      </c>
      <c r="L137" s="24">
        <f t="shared" si="52"/>
        <v>1333.67</v>
      </c>
      <c r="M137" s="25">
        <f t="shared" si="52"/>
        <v>33</v>
      </c>
      <c r="N137" s="24">
        <f t="shared" si="52"/>
        <v>16492.87</v>
      </c>
      <c r="O137" s="25">
        <f t="shared" si="52"/>
        <v>0</v>
      </c>
      <c r="P137" s="24">
        <f t="shared" si="52"/>
        <v>0</v>
      </c>
      <c r="Q137" s="25">
        <f t="shared" si="52"/>
        <v>0</v>
      </c>
      <c r="R137" s="24">
        <f t="shared" si="52"/>
        <v>0</v>
      </c>
      <c r="S137" s="25">
        <f t="shared" si="52"/>
        <v>0</v>
      </c>
      <c r="T137" s="24">
        <f t="shared" si="51"/>
        <v>0</v>
      </c>
      <c r="U137" s="25">
        <f t="shared" si="51"/>
        <v>0</v>
      </c>
      <c r="V137" s="24">
        <f t="shared" si="51"/>
        <v>0</v>
      </c>
      <c r="W137" s="25">
        <f t="shared" si="51"/>
        <v>20</v>
      </c>
      <c r="X137" s="24">
        <f t="shared" si="51"/>
        <v>19998.72</v>
      </c>
      <c r="Y137" s="24">
        <f t="shared" si="39"/>
        <v>13771.91</v>
      </c>
      <c r="Z137" s="24">
        <f t="shared" si="40"/>
        <v>8772.23</v>
      </c>
      <c r="AA137" s="25">
        <v>16</v>
      </c>
      <c r="AB137" s="24">
        <v>3988.14</v>
      </c>
      <c r="AC137" s="25">
        <v>1</v>
      </c>
      <c r="AD137" s="24">
        <v>400.1</v>
      </c>
      <c r="AE137" s="25">
        <v>10</v>
      </c>
      <c r="AF137" s="24">
        <v>4383.99</v>
      </c>
      <c r="AG137" s="25">
        <v>0</v>
      </c>
      <c r="AH137" s="24">
        <v>0</v>
      </c>
      <c r="AI137" s="25">
        <v>0</v>
      </c>
      <c r="AJ137" s="26">
        <v>0</v>
      </c>
      <c r="AK137" s="25">
        <v>0</v>
      </c>
      <c r="AL137" s="24">
        <v>0</v>
      </c>
      <c r="AM137" s="25">
        <v>0</v>
      </c>
      <c r="AN137" s="26">
        <v>0</v>
      </c>
      <c r="AO137" s="25">
        <v>5</v>
      </c>
      <c r="AP137" s="24">
        <v>4999.68</v>
      </c>
      <c r="AQ137" s="24">
        <f t="shared" si="41"/>
        <v>12765.77</v>
      </c>
      <c r="AR137" s="24">
        <f t="shared" si="42"/>
        <v>7766.09</v>
      </c>
      <c r="AS137" s="25">
        <v>13</v>
      </c>
      <c r="AT137" s="24">
        <v>3636.91</v>
      </c>
      <c r="AU137" s="25">
        <v>1</v>
      </c>
      <c r="AV137" s="24">
        <v>266.73</v>
      </c>
      <c r="AW137" s="25">
        <v>7</v>
      </c>
      <c r="AX137" s="24">
        <v>3862.45</v>
      </c>
      <c r="AY137" s="25">
        <v>0</v>
      </c>
      <c r="AZ137" s="24">
        <v>0</v>
      </c>
      <c r="BA137" s="25">
        <v>0</v>
      </c>
      <c r="BB137" s="26">
        <v>0</v>
      </c>
      <c r="BC137" s="25">
        <v>0</v>
      </c>
      <c r="BD137" s="24">
        <v>0</v>
      </c>
      <c r="BE137" s="25">
        <v>0</v>
      </c>
      <c r="BF137" s="26">
        <v>0</v>
      </c>
      <c r="BG137" s="25">
        <v>5</v>
      </c>
      <c r="BH137" s="24">
        <v>4999.68</v>
      </c>
      <c r="BI137" s="24">
        <f t="shared" si="43"/>
        <v>12765.77</v>
      </c>
      <c r="BJ137" s="24">
        <f t="shared" si="44"/>
        <v>7766.09</v>
      </c>
      <c r="BK137" s="25">
        <v>13</v>
      </c>
      <c r="BL137" s="24">
        <v>3636.91</v>
      </c>
      <c r="BM137" s="25">
        <v>1</v>
      </c>
      <c r="BN137" s="24">
        <v>266.73</v>
      </c>
      <c r="BO137" s="25">
        <v>7</v>
      </c>
      <c r="BP137" s="24">
        <v>3862.45</v>
      </c>
      <c r="BQ137" s="25">
        <v>0</v>
      </c>
      <c r="BR137" s="24">
        <v>0</v>
      </c>
      <c r="BS137" s="25">
        <v>0</v>
      </c>
      <c r="BT137" s="26">
        <v>0</v>
      </c>
      <c r="BU137" s="25">
        <v>0</v>
      </c>
      <c r="BV137" s="24">
        <v>0</v>
      </c>
      <c r="BW137" s="25">
        <v>0</v>
      </c>
      <c r="BX137" s="26">
        <v>0</v>
      </c>
      <c r="BY137" s="25">
        <v>5</v>
      </c>
      <c r="BZ137" s="24">
        <v>4999.68</v>
      </c>
      <c r="CA137" s="24">
        <f t="shared" si="45"/>
        <v>13771.91</v>
      </c>
      <c r="CB137" s="24">
        <f t="shared" si="46"/>
        <v>8772.23</v>
      </c>
      <c r="CC137" s="25">
        <v>22</v>
      </c>
      <c r="CD137" s="24">
        <v>3988.14</v>
      </c>
      <c r="CE137" s="25">
        <v>-1</v>
      </c>
      <c r="CF137" s="24">
        <v>400.11</v>
      </c>
      <c r="CG137" s="25">
        <v>9</v>
      </c>
      <c r="CH137" s="24">
        <v>4383.9799999999996</v>
      </c>
      <c r="CI137" s="25">
        <v>0</v>
      </c>
      <c r="CJ137" s="24">
        <v>0</v>
      </c>
      <c r="CK137" s="25">
        <v>0</v>
      </c>
      <c r="CL137" s="26">
        <v>0</v>
      </c>
      <c r="CM137" s="25">
        <v>0</v>
      </c>
      <c r="CN137" s="24">
        <v>0</v>
      </c>
      <c r="CO137" s="25">
        <v>0</v>
      </c>
      <c r="CP137" s="26">
        <v>0</v>
      </c>
      <c r="CQ137" s="25">
        <v>5</v>
      </c>
      <c r="CR137" s="24">
        <v>4999.68</v>
      </c>
    </row>
    <row r="138" spans="1:96" x14ac:dyDescent="0.25">
      <c r="A138" s="15">
        <v>109</v>
      </c>
      <c r="B138" s="8" t="s">
        <v>148</v>
      </c>
      <c r="C138" s="21">
        <v>330428</v>
      </c>
      <c r="D138" s="22" t="s">
        <v>124</v>
      </c>
      <c r="E138" s="22" t="s">
        <v>129</v>
      </c>
      <c r="F138" s="23" t="s">
        <v>125</v>
      </c>
      <c r="G138" s="24">
        <f t="shared" si="37"/>
        <v>0</v>
      </c>
      <c r="H138" s="24">
        <f t="shared" si="38"/>
        <v>0</v>
      </c>
      <c r="I138" s="25">
        <f t="shared" si="52"/>
        <v>0</v>
      </c>
      <c r="J138" s="24">
        <f t="shared" si="52"/>
        <v>0</v>
      </c>
      <c r="K138" s="25">
        <f t="shared" si="52"/>
        <v>0</v>
      </c>
      <c r="L138" s="24">
        <f t="shared" si="52"/>
        <v>0</v>
      </c>
      <c r="M138" s="25">
        <f t="shared" si="52"/>
        <v>0</v>
      </c>
      <c r="N138" s="24">
        <f t="shared" si="52"/>
        <v>0</v>
      </c>
      <c r="O138" s="25">
        <f t="shared" si="52"/>
        <v>0</v>
      </c>
      <c r="P138" s="24">
        <f t="shared" si="52"/>
        <v>0</v>
      </c>
      <c r="Q138" s="25">
        <f t="shared" si="52"/>
        <v>0</v>
      </c>
      <c r="R138" s="24">
        <f t="shared" si="52"/>
        <v>0</v>
      </c>
      <c r="S138" s="25">
        <f t="shared" si="52"/>
        <v>0</v>
      </c>
      <c r="T138" s="24">
        <f t="shared" si="51"/>
        <v>0</v>
      </c>
      <c r="U138" s="25">
        <f t="shared" si="51"/>
        <v>0</v>
      </c>
      <c r="V138" s="24">
        <f t="shared" si="51"/>
        <v>0</v>
      </c>
      <c r="W138" s="25">
        <f t="shared" si="51"/>
        <v>0</v>
      </c>
      <c r="X138" s="24">
        <f t="shared" si="51"/>
        <v>0</v>
      </c>
      <c r="Y138" s="24">
        <f t="shared" si="39"/>
        <v>0</v>
      </c>
      <c r="Z138" s="24">
        <f t="shared" si="40"/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0</v>
      </c>
      <c r="AI138" s="25">
        <v>0</v>
      </c>
      <c r="AJ138" s="26">
        <v>0</v>
      </c>
      <c r="AK138" s="25">
        <v>0</v>
      </c>
      <c r="AL138" s="24">
        <v>0</v>
      </c>
      <c r="AM138" s="25">
        <v>0</v>
      </c>
      <c r="AN138" s="26">
        <v>0</v>
      </c>
      <c r="AO138" s="25">
        <v>0</v>
      </c>
      <c r="AP138" s="24">
        <v>0</v>
      </c>
      <c r="AQ138" s="24">
        <f t="shared" si="41"/>
        <v>0</v>
      </c>
      <c r="AR138" s="24">
        <f t="shared" si="42"/>
        <v>0</v>
      </c>
      <c r="AS138" s="25">
        <v>0</v>
      </c>
      <c r="AT138" s="24">
        <v>0</v>
      </c>
      <c r="AU138" s="25">
        <v>0</v>
      </c>
      <c r="AV138" s="24">
        <v>0</v>
      </c>
      <c r="AW138" s="25">
        <v>0</v>
      </c>
      <c r="AX138" s="24">
        <v>0</v>
      </c>
      <c r="AY138" s="25">
        <v>0</v>
      </c>
      <c r="AZ138" s="24">
        <v>0</v>
      </c>
      <c r="BA138" s="25">
        <v>0</v>
      </c>
      <c r="BB138" s="26">
        <v>0</v>
      </c>
      <c r="BC138" s="25">
        <v>0</v>
      </c>
      <c r="BD138" s="24">
        <v>0</v>
      </c>
      <c r="BE138" s="25">
        <v>0</v>
      </c>
      <c r="BF138" s="26">
        <v>0</v>
      </c>
      <c r="BG138" s="25">
        <v>0</v>
      </c>
      <c r="BH138" s="24">
        <v>0</v>
      </c>
      <c r="BI138" s="24">
        <f t="shared" si="43"/>
        <v>0</v>
      </c>
      <c r="BJ138" s="24">
        <f t="shared" si="44"/>
        <v>0</v>
      </c>
      <c r="BK138" s="25">
        <v>0</v>
      </c>
      <c r="BL138" s="24">
        <v>0</v>
      </c>
      <c r="BM138" s="25">
        <v>0</v>
      </c>
      <c r="BN138" s="24">
        <v>0</v>
      </c>
      <c r="BO138" s="25">
        <v>0</v>
      </c>
      <c r="BP138" s="24">
        <v>0</v>
      </c>
      <c r="BQ138" s="25">
        <v>0</v>
      </c>
      <c r="BR138" s="24">
        <v>0</v>
      </c>
      <c r="BS138" s="25">
        <v>0</v>
      </c>
      <c r="BT138" s="26">
        <v>0</v>
      </c>
      <c r="BU138" s="25">
        <v>0</v>
      </c>
      <c r="BV138" s="24">
        <v>0</v>
      </c>
      <c r="BW138" s="25">
        <v>0</v>
      </c>
      <c r="BX138" s="26">
        <v>0</v>
      </c>
      <c r="BY138" s="25">
        <v>0</v>
      </c>
      <c r="BZ138" s="24">
        <v>0</v>
      </c>
      <c r="CA138" s="24">
        <f t="shared" si="45"/>
        <v>0</v>
      </c>
      <c r="CB138" s="24">
        <f t="shared" si="46"/>
        <v>0</v>
      </c>
      <c r="CC138" s="25">
        <v>0</v>
      </c>
      <c r="CD138" s="24">
        <v>0</v>
      </c>
      <c r="CE138" s="25">
        <v>0</v>
      </c>
      <c r="CF138" s="24">
        <v>0</v>
      </c>
      <c r="CG138" s="25">
        <v>0</v>
      </c>
      <c r="CH138" s="24">
        <v>0</v>
      </c>
      <c r="CI138" s="25">
        <v>0</v>
      </c>
      <c r="CJ138" s="24">
        <v>0</v>
      </c>
      <c r="CK138" s="25">
        <v>0</v>
      </c>
      <c r="CL138" s="26">
        <v>0</v>
      </c>
      <c r="CM138" s="25">
        <v>0</v>
      </c>
      <c r="CN138" s="24">
        <v>0</v>
      </c>
      <c r="CO138" s="25">
        <v>0</v>
      </c>
      <c r="CP138" s="26">
        <v>0</v>
      </c>
      <c r="CQ138" s="25">
        <v>0</v>
      </c>
      <c r="CR138" s="24">
        <v>0</v>
      </c>
    </row>
    <row r="139" spans="1:96" x14ac:dyDescent="0.25">
      <c r="A139" s="15">
        <v>110</v>
      </c>
      <c r="B139" s="8" t="s">
        <v>290</v>
      </c>
      <c r="C139" s="21"/>
      <c r="D139" s="22"/>
      <c r="E139" s="22" t="s">
        <v>129</v>
      </c>
      <c r="F139" s="23"/>
      <c r="G139" s="24">
        <f t="shared" ref="G139:G157" si="53">H139+P139+R139+X139</f>
        <v>280949.21999999997</v>
      </c>
      <c r="H139" s="24">
        <f t="shared" ref="H139:H156" si="54">J139+L139+N139</f>
        <v>0</v>
      </c>
      <c r="I139" s="25">
        <f t="shared" si="52"/>
        <v>0</v>
      </c>
      <c r="J139" s="24">
        <f t="shared" si="52"/>
        <v>0</v>
      </c>
      <c r="K139" s="25">
        <f t="shared" si="52"/>
        <v>0</v>
      </c>
      <c r="L139" s="24">
        <f t="shared" si="52"/>
        <v>0</v>
      </c>
      <c r="M139" s="25">
        <f t="shared" si="52"/>
        <v>0</v>
      </c>
      <c r="N139" s="24">
        <f t="shared" si="52"/>
        <v>0</v>
      </c>
      <c r="O139" s="25">
        <f t="shared" si="52"/>
        <v>8</v>
      </c>
      <c r="P139" s="24">
        <f t="shared" si="52"/>
        <v>132678.03</v>
      </c>
      <c r="Q139" s="25">
        <f t="shared" si="52"/>
        <v>8</v>
      </c>
      <c r="R139" s="24">
        <f t="shared" si="52"/>
        <v>148271.19</v>
      </c>
      <c r="S139" s="25">
        <f t="shared" si="52"/>
        <v>0</v>
      </c>
      <c r="T139" s="24">
        <f t="shared" si="51"/>
        <v>0</v>
      </c>
      <c r="U139" s="25">
        <f t="shared" si="51"/>
        <v>0</v>
      </c>
      <c r="V139" s="24">
        <f t="shared" si="51"/>
        <v>0</v>
      </c>
      <c r="W139" s="25">
        <f t="shared" si="51"/>
        <v>0</v>
      </c>
      <c r="X139" s="24">
        <f t="shared" si="51"/>
        <v>0</v>
      </c>
      <c r="Y139" s="24">
        <f t="shared" ref="Y139:Y157" si="55">Z139+AH139+AJ139+AP139</f>
        <v>84284.77</v>
      </c>
      <c r="Z139" s="24">
        <f t="shared" ref="Z139:Z157" si="56">AB139+AD139+AF139</f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2</v>
      </c>
      <c r="AH139" s="24">
        <v>39803.410000000003</v>
      </c>
      <c r="AI139" s="25">
        <v>2</v>
      </c>
      <c r="AJ139" s="26">
        <v>44481.36</v>
      </c>
      <c r="AK139" s="25">
        <v>0</v>
      </c>
      <c r="AL139" s="24">
        <v>0</v>
      </c>
      <c r="AM139" s="25">
        <v>0</v>
      </c>
      <c r="AN139" s="26">
        <v>0</v>
      </c>
      <c r="AO139" s="25">
        <v>0</v>
      </c>
      <c r="AP139" s="24">
        <v>0</v>
      </c>
      <c r="AQ139" s="24">
        <f t="shared" ref="AQ139:AQ157" si="57">AR139+AZ139+BB139+BH139</f>
        <v>56189.85</v>
      </c>
      <c r="AR139" s="24">
        <f t="shared" ref="AR139:AR157" si="58">AT139+AV139+AX139</f>
        <v>0</v>
      </c>
      <c r="AS139" s="25">
        <v>0</v>
      </c>
      <c r="AT139" s="24">
        <v>0</v>
      </c>
      <c r="AU139" s="25">
        <v>0</v>
      </c>
      <c r="AV139" s="24">
        <v>0</v>
      </c>
      <c r="AW139" s="25">
        <v>0</v>
      </c>
      <c r="AX139" s="24">
        <v>0</v>
      </c>
      <c r="AY139" s="25">
        <v>2</v>
      </c>
      <c r="AZ139" s="24">
        <v>26535.61</v>
      </c>
      <c r="BA139" s="25">
        <v>2</v>
      </c>
      <c r="BB139" s="26">
        <v>29654.240000000002</v>
      </c>
      <c r="BC139" s="25">
        <v>0</v>
      </c>
      <c r="BD139" s="24">
        <v>0</v>
      </c>
      <c r="BE139" s="25">
        <v>0</v>
      </c>
      <c r="BF139" s="26">
        <v>0</v>
      </c>
      <c r="BG139" s="25">
        <v>0</v>
      </c>
      <c r="BH139" s="24">
        <v>0</v>
      </c>
      <c r="BI139" s="24">
        <f t="shared" ref="BI139:BI157" si="59">BJ139+BR139+BT139+BZ139</f>
        <v>56189.85</v>
      </c>
      <c r="BJ139" s="24">
        <f t="shared" ref="BJ139:BJ157" si="60">BL139+BN139+BP139</f>
        <v>0</v>
      </c>
      <c r="BK139" s="25">
        <v>0</v>
      </c>
      <c r="BL139" s="24">
        <v>0</v>
      </c>
      <c r="BM139" s="25">
        <v>0</v>
      </c>
      <c r="BN139" s="24">
        <v>0</v>
      </c>
      <c r="BO139" s="25">
        <v>0</v>
      </c>
      <c r="BP139" s="24">
        <v>0</v>
      </c>
      <c r="BQ139" s="25">
        <v>2</v>
      </c>
      <c r="BR139" s="24">
        <v>26535.61</v>
      </c>
      <c r="BS139" s="25">
        <v>2</v>
      </c>
      <c r="BT139" s="26">
        <v>29654.240000000002</v>
      </c>
      <c r="BU139" s="25">
        <v>0</v>
      </c>
      <c r="BV139" s="24">
        <v>0</v>
      </c>
      <c r="BW139" s="25">
        <v>0</v>
      </c>
      <c r="BX139" s="26">
        <v>0</v>
      </c>
      <c r="BY139" s="25">
        <v>0</v>
      </c>
      <c r="BZ139" s="24">
        <v>0</v>
      </c>
      <c r="CA139" s="24">
        <f t="shared" ref="CA139:CA157" si="61">CB139+CJ139+CL139+CR139</f>
        <v>84284.75</v>
      </c>
      <c r="CB139" s="24">
        <f t="shared" ref="CB139:CB157" si="62">CD139+CF139+CH139</f>
        <v>0</v>
      </c>
      <c r="CC139" s="25">
        <v>0</v>
      </c>
      <c r="CD139" s="24">
        <v>0</v>
      </c>
      <c r="CE139" s="25">
        <v>0</v>
      </c>
      <c r="CF139" s="24">
        <v>0</v>
      </c>
      <c r="CG139" s="25">
        <v>0</v>
      </c>
      <c r="CH139" s="24">
        <v>0</v>
      </c>
      <c r="CI139" s="25">
        <v>2</v>
      </c>
      <c r="CJ139" s="24">
        <v>39803.4</v>
      </c>
      <c r="CK139" s="25">
        <v>2</v>
      </c>
      <c r="CL139" s="26">
        <v>44481.35</v>
      </c>
      <c r="CM139" s="25">
        <v>0</v>
      </c>
      <c r="CN139" s="24">
        <v>0</v>
      </c>
      <c r="CO139" s="25">
        <v>0</v>
      </c>
      <c r="CP139" s="26">
        <v>0</v>
      </c>
      <c r="CQ139" s="25">
        <v>0</v>
      </c>
      <c r="CR139" s="24">
        <v>0</v>
      </c>
    </row>
    <row r="140" spans="1:96" x14ac:dyDescent="0.25">
      <c r="A140" s="6"/>
      <c r="B140" s="13" t="s">
        <v>291</v>
      </c>
      <c r="C140" s="21">
        <v>330370</v>
      </c>
      <c r="D140" s="22" t="s">
        <v>146</v>
      </c>
      <c r="E140" s="22" t="s">
        <v>129</v>
      </c>
      <c r="F140" s="23" t="s">
        <v>147</v>
      </c>
      <c r="G140" s="24">
        <f t="shared" si="53"/>
        <v>0</v>
      </c>
      <c r="H140" s="24">
        <f t="shared" si="54"/>
        <v>0</v>
      </c>
      <c r="I140" s="25">
        <f t="shared" si="52"/>
        <v>0</v>
      </c>
      <c r="J140" s="24">
        <f t="shared" si="52"/>
        <v>0</v>
      </c>
      <c r="K140" s="25">
        <f t="shared" si="52"/>
        <v>0</v>
      </c>
      <c r="L140" s="24">
        <f t="shared" si="52"/>
        <v>0</v>
      </c>
      <c r="M140" s="25">
        <f t="shared" si="52"/>
        <v>0</v>
      </c>
      <c r="N140" s="24">
        <f t="shared" si="52"/>
        <v>0</v>
      </c>
      <c r="O140" s="25">
        <f t="shared" si="52"/>
        <v>0</v>
      </c>
      <c r="P140" s="24">
        <f t="shared" si="52"/>
        <v>0</v>
      </c>
      <c r="Q140" s="25">
        <f t="shared" si="52"/>
        <v>0</v>
      </c>
      <c r="R140" s="24">
        <f t="shared" si="52"/>
        <v>0</v>
      </c>
      <c r="S140" s="25">
        <f t="shared" si="52"/>
        <v>0</v>
      </c>
      <c r="T140" s="24">
        <f t="shared" si="51"/>
        <v>0</v>
      </c>
      <c r="U140" s="25">
        <f t="shared" si="51"/>
        <v>0</v>
      </c>
      <c r="V140" s="24">
        <f t="shared" si="51"/>
        <v>0</v>
      </c>
      <c r="W140" s="25">
        <f t="shared" si="51"/>
        <v>0</v>
      </c>
      <c r="X140" s="24">
        <f t="shared" si="51"/>
        <v>0</v>
      </c>
      <c r="Y140" s="24">
        <f t="shared" si="55"/>
        <v>0</v>
      </c>
      <c r="Z140" s="24">
        <f t="shared" si="56"/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6">
        <v>0</v>
      </c>
      <c r="AK140" s="25">
        <v>0</v>
      </c>
      <c r="AL140" s="24">
        <v>0</v>
      </c>
      <c r="AM140" s="25">
        <v>0</v>
      </c>
      <c r="AN140" s="26">
        <v>0</v>
      </c>
      <c r="AO140" s="25">
        <v>0</v>
      </c>
      <c r="AP140" s="24">
        <v>0</v>
      </c>
      <c r="AQ140" s="24">
        <f t="shared" si="57"/>
        <v>0</v>
      </c>
      <c r="AR140" s="24">
        <f t="shared" si="58"/>
        <v>0</v>
      </c>
      <c r="AS140" s="25">
        <v>0</v>
      </c>
      <c r="AT140" s="24">
        <v>0</v>
      </c>
      <c r="AU140" s="25">
        <v>0</v>
      </c>
      <c r="AV140" s="24">
        <v>0</v>
      </c>
      <c r="AW140" s="25">
        <v>0</v>
      </c>
      <c r="AX140" s="24">
        <v>0</v>
      </c>
      <c r="AY140" s="25">
        <v>0</v>
      </c>
      <c r="AZ140" s="24">
        <v>0</v>
      </c>
      <c r="BA140" s="25">
        <v>0</v>
      </c>
      <c r="BB140" s="26">
        <v>0</v>
      </c>
      <c r="BC140" s="25">
        <v>0</v>
      </c>
      <c r="BD140" s="24">
        <v>0</v>
      </c>
      <c r="BE140" s="25">
        <v>0</v>
      </c>
      <c r="BF140" s="26">
        <v>0</v>
      </c>
      <c r="BG140" s="25">
        <v>0</v>
      </c>
      <c r="BH140" s="24">
        <v>0</v>
      </c>
      <c r="BI140" s="24">
        <f t="shared" si="59"/>
        <v>0</v>
      </c>
      <c r="BJ140" s="24">
        <f t="shared" si="60"/>
        <v>0</v>
      </c>
      <c r="BK140" s="25">
        <v>0</v>
      </c>
      <c r="BL140" s="24">
        <v>0</v>
      </c>
      <c r="BM140" s="25">
        <v>0</v>
      </c>
      <c r="BN140" s="24">
        <v>0</v>
      </c>
      <c r="BO140" s="25">
        <v>0</v>
      </c>
      <c r="BP140" s="24">
        <v>0</v>
      </c>
      <c r="BQ140" s="25">
        <v>0</v>
      </c>
      <c r="BR140" s="24">
        <v>0</v>
      </c>
      <c r="BS140" s="25">
        <v>0</v>
      </c>
      <c r="BT140" s="26">
        <v>0</v>
      </c>
      <c r="BU140" s="25">
        <v>0</v>
      </c>
      <c r="BV140" s="24">
        <v>0</v>
      </c>
      <c r="BW140" s="25">
        <v>0</v>
      </c>
      <c r="BX140" s="26">
        <v>0</v>
      </c>
      <c r="BY140" s="25">
        <v>0</v>
      </c>
      <c r="BZ140" s="24">
        <v>0</v>
      </c>
      <c r="CA140" s="24">
        <f t="shared" si="61"/>
        <v>0</v>
      </c>
      <c r="CB140" s="24">
        <f t="shared" si="62"/>
        <v>0</v>
      </c>
      <c r="CC140" s="25">
        <v>0</v>
      </c>
      <c r="CD140" s="24">
        <v>0</v>
      </c>
      <c r="CE140" s="25">
        <v>0</v>
      </c>
      <c r="CF140" s="24">
        <v>0</v>
      </c>
      <c r="CG140" s="25">
        <v>0</v>
      </c>
      <c r="CH140" s="24">
        <v>0</v>
      </c>
      <c r="CI140" s="25">
        <v>0</v>
      </c>
      <c r="CJ140" s="24">
        <v>0</v>
      </c>
      <c r="CK140" s="25">
        <v>0</v>
      </c>
      <c r="CL140" s="26">
        <v>0</v>
      </c>
      <c r="CM140" s="25">
        <v>0</v>
      </c>
      <c r="CN140" s="24">
        <v>0</v>
      </c>
      <c r="CO140" s="25">
        <v>0</v>
      </c>
      <c r="CP140" s="26">
        <v>0</v>
      </c>
      <c r="CQ140" s="25">
        <v>0</v>
      </c>
      <c r="CR140" s="24">
        <v>0</v>
      </c>
    </row>
    <row r="141" spans="1:96" x14ac:dyDescent="0.25">
      <c r="A141" s="15">
        <v>111</v>
      </c>
      <c r="B141" s="8" t="s">
        <v>292</v>
      </c>
      <c r="C141" s="21">
        <v>330386</v>
      </c>
      <c r="D141" s="22" t="s">
        <v>146</v>
      </c>
      <c r="E141" s="22" t="s">
        <v>129</v>
      </c>
      <c r="F141" s="23" t="s">
        <v>147</v>
      </c>
      <c r="G141" s="24">
        <f t="shared" si="53"/>
        <v>0</v>
      </c>
      <c r="H141" s="24">
        <f t="shared" si="54"/>
        <v>0</v>
      </c>
      <c r="I141" s="25">
        <f t="shared" si="52"/>
        <v>0</v>
      </c>
      <c r="J141" s="24">
        <f t="shared" si="52"/>
        <v>0</v>
      </c>
      <c r="K141" s="25">
        <f t="shared" si="52"/>
        <v>0</v>
      </c>
      <c r="L141" s="24">
        <f t="shared" si="52"/>
        <v>0</v>
      </c>
      <c r="M141" s="25">
        <f t="shared" si="52"/>
        <v>0</v>
      </c>
      <c r="N141" s="24">
        <f t="shared" si="52"/>
        <v>0</v>
      </c>
      <c r="O141" s="25">
        <f t="shared" si="52"/>
        <v>0</v>
      </c>
      <c r="P141" s="24">
        <f t="shared" si="52"/>
        <v>0</v>
      </c>
      <c r="Q141" s="25">
        <f t="shared" si="52"/>
        <v>0</v>
      </c>
      <c r="R141" s="24">
        <f t="shared" si="52"/>
        <v>0</v>
      </c>
      <c r="S141" s="25">
        <f t="shared" si="52"/>
        <v>0</v>
      </c>
      <c r="T141" s="24">
        <f t="shared" si="51"/>
        <v>0</v>
      </c>
      <c r="U141" s="25">
        <f t="shared" si="51"/>
        <v>0</v>
      </c>
      <c r="V141" s="24">
        <f t="shared" si="51"/>
        <v>0</v>
      </c>
      <c r="W141" s="25">
        <f t="shared" si="51"/>
        <v>0</v>
      </c>
      <c r="X141" s="24">
        <f t="shared" si="51"/>
        <v>0</v>
      </c>
      <c r="Y141" s="24">
        <f t="shared" si="55"/>
        <v>0</v>
      </c>
      <c r="Z141" s="24">
        <f t="shared" si="56"/>
        <v>0</v>
      </c>
      <c r="AA141" s="25">
        <v>0</v>
      </c>
      <c r="AB141" s="24">
        <v>0</v>
      </c>
      <c r="AC141" s="25">
        <v>0</v>
      </c>
      <c r="AD141" s="24">
        <v>0</v>
      </c>
      <c r="AE141" s="25">
        <v>0</v>
      </c>
      <c r="AF141" s="24">
        <v>0</v>
      </c>
      <c r="AG141" s="25">
        <v>0</v>
      </c>
      <c r="AH141" s="24">
        <v>0</v>
      </c>
      <c r="AI141" s="25">
        <v>0</v>
      </c>
      <c r="AJ141" s="26">
        <v>0</v>
      </c>
      <c r="AK141" s="25">
        <v>0</v>
      </c>
      <c r="AL141" s="24">
        <v>0</v>
      </c>
      <c r="AM141" s="25">
        <v>0</v>
      </c>
      <c r="AN141" s="26">
        <v>0</v>
      </c>
      <c r="AO141" s="25">
        <v>0</v>
      </c>
      <c r="AP141" s="24">
        <v>0</v>
      </c>
      <c r="AQ141" s="24">
        <f t="shared" si="57"/>
        <v>0</v>
      </c>
      <c r="AR141" s="24">
        <f t="shared" si="58"/>
        <v>0</v>
      </c>
      <c r="AS141" s="25">
        <v>0</v>
      </c>
      <c r="AT141" s="24">
        <v>0</v>
      </c>
      <c r="AU141" s="25">
        <v>0</v>
      </c>
      <c r="AV141" s="24">
        <v>0</v>
      </c>
      <c r="AW141" s="25">
        <v>0</v>
      </c>
      <c r="AX141" s="24">
        <v>0</v>
      </c>
      <c r="AY141" s="25">
        <v>0</v>
      </c>
      <c r="AZ141" s="24">
        <v>0</v>
      </c>
      <c r="BA141" s="25">
        <v>0</v>
      </c>
      <c r="BB141" s="26">
        <v>0</v>
      </c>
      <c r="BC141" s="25">
        <v>0</v>
      </c>
      <c r="BD141" s="24">
        <v>0</v>
      </c>
      <c r="BE141" s="25">
        <v>0</v>
      </c>
      <c r="BF141" s="26">
        <v>0</v>
      </c>
      <c r="BG141" s="25">
        <v>0</v>
      </c>
      <c r="BH141" s="24">
        <v>0</v>
      </c>
      <c r="BI141" s="24">
        <f t="shared" si="59"/>
        <v>0</v>
      </c>
      <c r="BJ141" s="24">
        <f t="shared" si="60"/>
        <v>0</v>
      </c>
      <c r="BK141" s="25">
        <v>0</v>
      </c>
      <c r="BL141" s="24">
        <v>0</v>
      </c>
      <c r="BM141" s="25">
        <v>0</v>
      </c>
      <c r="BN141" s="24">
        <v>0</v>
      </c>
      <c r="BO141" s="25">
        <v>0</v>
      </c>
      <c r="BP141" s="24">
        <v>0</v>
      </c>
      <c r="BQ141" s="25">
        <v>0</v>
      </c>
      <c r="BR141" s="24">
        <v>0</v>
      </c>
      <c r="BS141" s="25">
        <v>0</v>
      </c>
      <c r="BT141" s="26">
        <v>0</v>
      </c>
      <c r="BU141" s="25">
        <v>0</v>
      </c>
      <c r="BV141" s="24">
        <v>0</v>
      </c>
      <c r="BW141" s="25">
        <v>0</v>
      </c>
      <c r="BX141" s="26">
        <v>0</v>
      </c>
      <c r="BY141" s="25">
        <v>0</v>
      </c>
      <c r="BZ141" s="24">
        <v>0</v>
      </c>
      <c r="CA141" s="24">
        <f t="shared" si="61"/>
        <v>0</v>
      </c>
      <c r="CB141" s="24">
        <f t="shared" si="62"/>
        <v>0</v>
      </c>
      <c r="CC141" s="25">
        <v>0</v>
      </c>
      <c r="CD141" s="24">
        <v>0</v>
      </c>
      <c r="CE141" s="25">
        <v>0</v>
      </c>
      <c r="CF141" s="24">
        <v>0</v>
      </c>
      <c r="CG141" s="25">
        <v>0</v>
      </c>
      <c r="CH141" s="24">
        <v>0</v>
      </c>
      <c r="CI141" s="25">
        <v>0</v>
      </c>
      <c r="CJ141" s="24">
        <v>0</v>
      </c>
      <c r="CK141" s="25">
        <v>0</v>
      </c>
      <c r="CL141" s="26">
        <v>0</v>
      </c>
      <c r="CM141" s="25">
        <v>0</v>
      </c>
      <c r="CN141" s="24">
        <v>0</v>
      </c>
      <c r="CO141" s="25">
        <v>0</v>
      </c>
      <c r="CP141" s="26">
        <v>0</v>
      </c>
      <c r="CQ141" s="25">
        <v>0</v>
      </c>
      <c r="CR141" s="24">
        <v>0</v>
      </c>
    </row>
    <row r="142" spans="1:96" x14ac:dyDescent="0.25">
      <c r="A142" s="6"/>
      <c r="B142" s="13" t="s">
        <v>293</v>
      </c>
      <c r="C142" s="21">
        <v>330414</v>
      </c>
      <c r="D142" s="22" t="s">
        <v>146</v>
      </c>
      <c r="E142" s="22" t="s">
        <v>129</v>
      </c>
      <c r="F142" s="23" t="s">
        <v>147</v>
      </c>
      <c r="G142" s="24">
        <f t="shared" si="53"/>
        <v>0</v>
      </c>
      <c r="H142" s="24">
        <f t="shared" si="54"/>
        <v>0</v>
      </c>
      <c r="I142" s="25">
        <f t="shared" si="52"/>
        <v>0</v>
      </c>
      <c r="J142" s="24">
        <f t="shared" si="52"/>
        <v>0</v>
      </c>
      <c r="K142" s="25">
        <f t="shared" si="52"/>
        <v>0</v>
      </c>
      <c r="L142" s="24">
        <f t="shared" si="52"/>
        <v>0</v>
      </c>
      <c r="M142" s="25">
        <f t="shared" si="52"/>
        <v>0</v>
      </c>
      <c r="N142" s="24">
        <f t="shared" si="52"/>
        <v>0</v>
      </c>
      <c r="O142" s="25">
        <f t="shared" si="52"/>
        <v>0</v>
      </c>
      <c r="P142" s="24">
        <f t="shared" si="52"/>
        <v>0</v>
      </c>
      <c r="Q142" s="25">
        <f t="shared" si="52"/>
        <v>0</v>
      </c>
      <c r="R142" s="24">
        <f t="shared" si="52"/>
        <v>0</v>
      </c>
      <c r="S142" s="25">
        <f t="shared" si="52"/>
        <v>0</v>
      </c>
      <c r="T142" s="24">
        <f t="shared" si="51"/>
        <v>0</v>
      </c>
      <c r="U142" s="25">
        <f t="shared" si="51"/>
        <v>0</v>
      </c>
      <c r="V142" s="24">
        <f t="shared" si="51"/>
        <v>0</v>
      </c>
      <c r="W142" s="25">
        <f t="shared" si="51"/>
        <v>0</v>
      </c>
      <c r="X142" s="24">
        <f t="shared" si="51"/>
        <v>0</v>
      </c>
      <c r="Y142" s="24">
        <f t="shared" si="55"/>
        <v>0</v>
      </c>
      <c r="Z142" s="24">
        <f t="shared" si="56"/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0</v>
      </c>
      <c r="AI142" s="25">
        <v>0</v>
      </c>
      <c r="AJ142" s="26">
        <v>0</v>
      </c>
      <c r="AK142" s="25">
        <v>0</v>
      </c>
      <c r="AL142" s="24">
        <v>0</v>
      </c>
      <c r="AM142" s="25">
        <v>0</v>
      </c>
      <c r="AN142" s="26">
        <v>0</v>
      </c>
      <c r="AO142" s="25">
        <v>0</v>
      </c>
      <c r="AP142" s="24">
        <v>0</v>
      </c>
      <c r="AQ142" s="24">
        <f t="shared" si="57"/>
        <v>0</v>
      </c>
      <c r="AR142" s="24">
        <f t="shared" si="58"/>
        <v>0</v>
      </c>
      <c r="AS142" s="25">
        <v>0</v>
      </c>
      <c r="AT142" s="24">
        <v>0</v>
      </c>
      <c r="AU142" s="25">
        <v>0</v>
      </c>
      <c r="AV142" s="24">
        <v>0</v>
      </c>
      <c r="AW142" s="25">
        <v>0</v>
      </c>
      <c r="AX142" s="24">
        <v>0</v>
      </c>
      <c r="AY142" s="25">
        <v>0</v>
      </c>
      <c r="AZ142" s="24">
        <v>0</v>
      </c>
      <c r="BA142" s="25">
        <v>0</v>
      </c>
      <c r="BB142" s="26">
        <v>0</v>
      </c>
      <c r="BC142" s="25">
        <v>0</v>
      </c>
      <c r="BD142" s="24">
        <v>0</v>
      </c>
      <c r="BE142" s="25">
        <v>0</v>
      </c>
      <c r="BF142" s="26">
        <v>0</v>
      </c>
      <c r="BG142" s="25">
        <v>0</v>
      </c>
      <c r="BH142" s="24">
        <v>0</v>
      </c>
      <c r="BI142" s="24">
        <f t="shared" si="59"/>
        <v>0</v>
      </c>
      <c r="BJ142" s="24">
        <f t="shared" si="60"/>
        <v>0</v>
      </c>
      <c r="BK142" s="25">
        <v>0</v>
      </c>
      <c r="BL142" s="24">
        <v>0</v>
      </c>
      <c r="BM142" s="25">
        <v>0</v>
      </c>
      <c r="BN142" s="24">
        <v>0</v>
      </c>
      <c r="BO142" s="25">
        <v>0</v>
      </c>
      <c r="BP142" s="24">
        <v>0</v>
      </c>
      <c r="BQ142" s="25">
        <v>0</v>
      </c>
      <c r="BR142" s="24">
        <v>0</v>
      </c>
      <c r="BS142" s="25">
        <v>0</v>
      </c>
      <c r="BT142" s="26">
        <v>0</v>
      </c>
      <c r="BU142" s="25">
        <v>0</v>
      </c>
      <c r="BV142" s="24">
        <v>0</v>
      </c>
      <c r="BW142" s="25">
        <v>0</v>
      </c>
      <c r="BX142" s="26">
        <v>0</v>
      </c>
      <c r="BY142" s="25">
        <v>0</v>
      </c>
      <c r="BZ142" s="24">
        <v>0</v>
      </c>
      <c r="CA142" s="24">
        <f t="shared" si="61"/>
        <v>0</v>
      </c>
      <c r="CB142" s="24">
        <f t="shared" si="62"/>
        <v>0</v>
      </c>
      <c r="CC142" s="25">
        <v>0</v>
      </c>
      <c r="CD142" s="24">
        <v>0</v>
      </c>
      <c r="CE142" s="25">
        <v>0</v>
      </c>
      <c r="CF142" s="24">
        <v>0</v>
      </c>
      <c r="CG142" s="25">
        <v>0</v>
      </c>
      <c r="CH142" s="24">
        <v>0</v>
      </c>
      <c r="CI142" s="25">
        <v>0</v>
      </c>
      <c r="CJ142" s="24">
        <v>0</v>
      </c>
      <c r="CK142" s="25">
        <v>0</v>
      </c>
      <c r="CL142" s="26">
        <v>0</v>
      </c>
      <c r="CM142" s="25">
        <v>0</v>
      </c>
      <c r="CN142" s="24">
        <v>0</v>
      </c>
      <c r="CO142" s="25">
        <v>0</v>
      </c>
      <c r="CP142" s="26">
        <v>0</v>
      </c>
      <c r="CQ142" s="25">
        <v>0</v>
      </c>
      <c r="CR142" s="24">
        <v>0</v>
      </c>
    </row>
    <row r="143" spans="1:96" x14ac:dyDescent="0.25">
      <c r="A143" s="6" t="s">
        <v>294</v>
      </c>
      <c r="B143" s="16" t="s">
        <v>295</v>
      </c>
      <c r="C143" s="21">
        <v>330366</v>
      </c>
      <c r="D143" s="22" t="s">
        <v>146</v>
      </c>
      <c r="E143" s="22" t="s">
        <v>129</v>
      </c>
      <c r="F143" s="23" t="s">
        <v>147</v>
      </c>
      <c r="G143" s="24">
        <f t="shared" si="53"/>
        <v>3173797.15</v>
      </c>
      <c r="H143" s="24">
        <f t="shared" si="54"/>
        <v>0</v>
      </c>
      <c r="I143" s="25">
        <f t="shared" si="52"/>
        <v>0</v>
      </c>
      <c r="J143" s="24">
        <f t="shared" si="52"/>
        <v>0</v>
      </c>
      <c r="K143" s="25">
        <f t="shared" si="52"/>
        <v>0</v>
      </c>
      <c r="L143" s="24">
        <f t="shared" si="52"/>
        <v>0</v>
      </c>
      <c r="M143" s="25">
        <f t="shared" si="52"/>
        <v>0</v>
      </c>
      <c r="N143" s="24">
        <f t="shared" si="52"/>
        <v>0</v>
      </c>
      <c r="O143" s="25">
        <f t="shared" si="52"/>
        <v>8</v>
      </c>
      <c r="P143" s="24">
        <f t="shared" si="52"/>
        <v>1322548.05</v>
      </c>
      <c r="Q143" s="25">
        <f t="shared" si="52"/>
        <v>8</v>
      </c>
      <c r="R143" s="24">
        <f t="shared" si="52"/>
        <v>1851249.1</v>
      </c>
      <c r="S143" s="25">
        <f t="shared" si="52"/>
        <v>0</v>
      </c>
      <c r="T143" s="24">
        <f t="shared" si="51"/>
        <v>0</v>
      </c>
      <c r="U143" s="25">
        <f t="shared" si="51"/>
        <v>0</v>
      </c>
      <c r="V143" s="24">
        <f t="shared" si="51"/>
        <v>0</v>
      </c>
      <c r="W143" s="25">
        <f t="shared" si="51"/>
        <v>0</v>
      </c>
      <c r="X143" s="24">
        <f t="shared" si="51"/>
        <v>0</v>
      </c>
      <c r="Y143" s="24">
        <f t="shared" si="55"/>
        <v>952139.15</v>
      </c>
      <c r="Z143" s="24">
        <f t="shared" si="56"/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2</v>
      </c>
      <c r="AH143" s="24">
        <v>396764.42</v>
      </c>
      <c r="AI143" s="25">
        <v>2</v>
      </c>
      <c r="AJ143" s="26">
        <v>555374.73</v>
      </c>
      <c r="AK143" s="25">
        <v>0</v>
      </c>
      <c r="AL143" s="24">
        <v>0</v>
      </c>
      <c r="AM143" s="25">
        <v>0</v>
      </c>
      <c r="AN143" s="26">
        <v>0</v>
      </c>
      <c r="AO143" s="25">
        <v>0</v>
      </c>
      <c r="AP143" s="24">
        <v>0</v>
      </c>
      <c r="AQ143" s="24">
        <f t="shared" si="57"/>
        <v>634759.43000000005</v>
      </c>
      <c r="AR143" s="24">
        <f t="shared" si="58"/>
        <v>0</v>
      </c>
      <c r="AS143" s="25">
        <v>0</v>
      </c>
      <c r="AT143" s="24">
        <v>0</v>
      </c>
      <c r="AU143" s="25">
        <v>0</v>
      </c>
      <c r="AV143" s="24">
        <v>0</v>
      </c>
      <c r="AW143" s="25">
        <v>0</v>
      </c>
      <c r="AX143" s="24">
        <v>0</v>
      </c>
      <c r="AY143" s="25">
        <v>2</v>
      </c>
      <c r="AZ143" s="24">
        <v>264509.61</v>
      </c>
      <c r="BA143" s="25">
        <v>2</v>
      </c>
      <c r="BB143" s="26">
        <v>370249.82</v>
      </c>
      <c r="BC143" s="25">
        <v>0</v>
      </c>
      <c r="BD143" s="24">
        <v>0</v>
      </c>
      <c r="BE143" s="25">
        <v>0</v>
      </c>
      <c r="BF143" s="26">
        <v>0</v>
      </c>
      <c r="BG143" s="25">
        <v>0</v>
      </c>
      <c r="BH143" s="24">
        <v>0</v>
      </c>
      <c r="BI143" s="24">
        <f t="shared" si="59"/>
        <v>634759.43000000005</v>
      </c>
      <c r="BJ143" s="24">
        <f t="shared" si="60"/>
        <v>0</v>
      </c>
      <c r="BK143" s="25">
        <v>0</v>
      </c>
      <c r="BL143" s="24">
        <v>0</v>
      </c>
      <c r="BM143" s="25">
        <v>0</v>
      </c>
      <c r="BN143" s="24">
        <v>0</v>
      </c>
      <c r="BO143" s="25">
        <v>0</v>
      </c>
      <c r="BP143" s="24">
        <v>0</v>
      </c>
      <c r="BQ143" s="25">
        <v>2</v>
      </c>
      <c r="BR143" s="24">
        <v>264509.61</v>
      </c>
      <c r="BS143" s="25">
        <v>2</v>
      </c>
      <c r="BT143" s="26">
        <v>370249.82</v>
      </c>
      <c r="BU143" s="25">
        <v>0</v>
      </c>
      <c r="BV143" s="24">
        <v>0</v>
      </c>
      <c r="BW143" s="25">
        <v>0</v>
      </c>
      <c r="BX143" s="26">
        <v>0</v>
      </c>
      <c r="BY143" s="25">
        <v>0</v>
      </c>
      <c r="BZ143" s="24">
        <v>0</v>
      </c>
      <c r="CA143" s="24">
        <f t="shared" si="61"/>
        <v>952139.14</v>
      </c>
      <c r="CB143" s="24">
        <f t="shared" si="62"/>
        <v>0</v>
      </c>
      <c r="CC143" s="25">
        <v>0</v>
      </c>
      <c r="CD143" s="24">
        <v>0</v>
      </c>
      <c r="CE143" s="25">
        <v>0</v>
      </c>
      <c r="CF143" s="24">
        <v>0</v>
      </c>
      <c r="CG143" s="25">
        <v>0</v>
      </c>
      <c r="CH143" s="24">
        <v>0</v>
      </c>
      <c r="CI143" s="25">
        <v>2</v>
      </c>
      <c r="CJ143" s="24">
        <v>396764.41</v>
      </c>
      <c r="CK143" s="25">
        <v>2</v>
      </c>
      <c r="CL143" s="26">
        <v>555374.73</v>
      </c>
      <c r="CM143" s="25">
        <v>0</v>
      </c>
      <c r="CN143" s="24">
        <v>0</v>
      </c>
      <c r="CO143" s="25">
        <v>0</v>
      </c>
      <c r="CP143" s="26">
        <v>0</v>
      </c>
      <c r="CQ143" s="25">
        <v>0</v>
      </c>
      <c r="CR143" s="24">
        <v>0</v>
      </c>
    </row>
    <row r="144" spans="1:96" x14ac:dyDescent="0.25">
      <c r="A144" s="15">
        <v>113</v>
      </c>
      <c r="B144" s="8" t="s">
        <v>79</v>
      </c>
      <c r="C144" s="21">
        <v>330424</v>
      </c>
      <c r="D144" s="22" t="s">
        <v>146</v>
      </c>
      <c r="E144" s="22" t="s">
        <v>129</v>
      </c>
      <c r="F144" s="23" t="s">
        <v>147</v>
      </c>
      <c r="G144" s="24">
        <f t="shared" si="53"/>
        <v>2997849.5</v>
      </c>
      <c r="H144" s="24">
        <f t="shared" si="54"/>
        <v>0</v>
      </c>
      <c r="I144" s="25">
        <f t="shared" si="52"/>
        <v>0</v>
      </c>
      <c r="J144" s="24">
        <f t="shared" si="52"/>
        <v>0</v>
      </c>
      <c r="K144" s="25">
        <f t="shared" si="52"/>
        <v>0</v>
      </c>
      <c r="L144" s="24">
        <f t="shared" si="52"/>
        <v>0</v>
      </c>
      <c r="M144" s="25">
        <f t="shared" si="52"/>
        <v>0</v>
      </c>
      <c r="N144" s="24">
        <f t="shared" si="52"/>
        <v>0</v>
      </c>
      <c r="O144" s="25">
        <f t="shared" si="52"/>
        <v>24</v>
      </c>
      <c r="P144" s="24">
        <f t="shared" si="52"/>
        <v>2997849.5</v>
      </c>
      <c r="Q144" s="25">
        <f t="shared" si="52"/>
        <v>0</v>
      </c>
      <c r="R144" s="24">
        <f t="shared" si="52"/>
        <v>0</v>
      </c>
      <c r="S144" s="25">
        <f t="shared" si="52"/>
        <v>0</v>
      </c>
      <c r="T144" s="24">
        <f t="shared" si="51"/>
        <v>0</v>
      </c>
      <c r="U144" s="25">
        <f t="shared" si="51"/>
        <v>0</v>
      </c>
      <c r="V144" s="24">
        <f t="shared" si="51"/>
        <v>0</v>
      </c>
      <c r="W144" s="25">
        <f t="shared" si="51"/>
        <v>0</v>
      </c>
      <c r="X144" s="24">
        <f t="shared" si="51"/>
        <v>0</v>
      </c>
      <c r="Y144" s="24">
        <f t="shared" si="55"/>
        <v>899354.85</v>
      </c>
      <c r="Z144" s="24">
        <f t="shared" si="56"/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7</v>
      </c>
      <c r="AH144" s="24">
        <v>899354.85</v>
      </c>
      <c r="AI144" s="25">
        <v>0</v>
      </c>
      <c r="AJ144" s="26">
        <v>0</v>
      </c>
      <c r="AK144" s="25">
        <v>0</v>
      </c>
      <c r="AL144" s="24">
        <v>0</v>
      </c>
      <c r="AM144" s="25">
        <v>0</v>
      </c>
      <c r="AN144" s="26">
        <v>0</v>
      </c>
      <c r="AO144" s="25">
        <v>0</v>
      </c>
      <c r="AP144" s="24">
        <v>0</v>
      </c>
      <c r="AQ144" s="24">
        <f t="shared" si="57"/>
        <v>599569.9</v>
      </c>
      <c r="AR144" s="24">
        <f t="shared" si="58"/>
        <v>0</v>
      </c>
      <c r="AS144" s="25">
        <v>0</v>
      </c>
      <c r="AT144" s="24">
        <v>0</v>
      </c>
      <c r="AU144" s="25">
        <v>0</v>
      </c>
      <c r="AV144" s="24">
        <v>0</v>
      </c>
      <c r="AW144" s="25">
        <v>0</v>
      </c>
      <c r="AX144" s="24">
        <v>0</v>
      </c>
      <c r="AY144" s="25">
        <v>5</v>
      </c>
      <c r="AZ144" s="24">
        <v>599569.9</v>
      </c>
      <c r="BA144" s="25">
        <v>0</v>
      </c>
      <c r="BB144" s="26">
        <v>0</v>
      </c>
      <c r="BC144" s="25">
        <v>0</v>
      </c>
      <c r="BD144" s="24">
        <v>0</v>
      </c>
      <c r="BE144" s="25">
        <v>0</v>
      </c>
      <c r="BF144" s="26">
        <v>0</v>
      </c>
      <c r="BG144" s="25">
        <v>0</v>
      </c>
      <c r="BH144" s="24">
        <v>0</v>
      </c>
      <c r="BI144" s="24">
        <f t="shared" si="59"/>
        <v>599569.9</v>
      </c>
      <c r="BJ144" s="24">
        <f t="shared" si="60"/>
        <v>0</v>
      </c>
      <c r="BK144" s="25">
        <v>0</v>
      </c>
      <c r="BL144" s="24">
        <v>0</v>
      </c>
      <c r="BM144" s="25">
        <v>0</v>
      </c>
      <c r="BN144" s="24">
        <v>0</v>
      </c>
      <c r="BO144" s="25">
        <v>0</v>
      </c>
      <c r="BP144" s="24">
        <v>0</v>
      </c>
      <c r="BQ144" s="25">
        <v>5</v>
      </c>
      <c r="BR144" s="24">
        <v>599569.9</v>
      </c>
      <c r="BS144" s="25">
        <v>0</v>
      </c>
      <c r="BT144" s="26">
        <v>0</v>
      </c>
      <c r="BU144" s="25">
        <v>0</v>
      </c>
      <c r="BV144" s="24">
        <v>0</v>
      </c>
      <c r="BW144" s="25">
        <v>0</v>
      </c>
      <c r="BX144" s="26">
        <v>0</v>
      </c>
      <c r="BY144" s="25">
        <v>0</v>
      </c>
      <c r="BZ144" s="24">
        <v>0</v>
      </c>
      <c r="CA144" s="24">
        <f t="shared" si="61"/>
        <v>899354.85</v>
      </c>
      <c r="CB144" s="24">
        <f t="shared" si="62"/>
        <v>0</v>
      </c>
      <c r="CC144" s="25">
        <v>0</v>
      </c>
      <c r="CD144" s="24">
        <v>0</v>
      </c>
      <c r="CE144" s="25">
        <v>0</v>
      </c>
      <c r="CF144" s="24">
        <v>0</v>
      </c>
      <c r="CG144" s="25">
        <v>0</v>
      </c>
      <c r="CH144" s="24">
        <v>0</v>
      </c>
      <c r="CI144" s="25">
        <v>7</v>
      </c>
      <c r="CJ144" s="24">
        <v>899354.85</v>
      </c>
      <c r="CK144" s="25">
        <v>0</v>
      </c>
      <c r="CL144" s="26">
        <v>0</v>
      </c>
      <c r="CM144" s="25">
        <v>0</v>
      </c>
      <c r="CN144" s="24">
        <v>0</v>
      </c>
      <c r="CO144" s="25">
        <v>0</v>
      </c>
      <c r="CP144" s="26">
        <v>0</v>
      </c>
      <c r="CQ144" s="25">
        <v>0</v>
      </c>
      <c r="CR144" s="24">
        <v>0</v>
      </c>
    </row>
    <row r="145" spans="1:96" x14ac:dyDescent="0.25">
      <c r="A145" s="15">
        <v>114</v>
      </c>
      <c r="B145" s="8" t="s">
        <v>296</v>
      </c>
      <c r="C145" s="21">
        <v>330427</v>
      </c>
      <c r="D145" s="22" t="s">
        <v>146</v>
      </c>
      <c r="E145" s="22" t="s">
        <v>129</v>
      </c>
      <c r="F145" s="23" t="s">
        <v>147</v>
      </c>
      <c r="G145" s="24">
        <f t="shared" si="53"/>
        <v>0</v>
      </c>
      <c r="H145" s="24">
        <f t="shared" si="54"/>
        <v>0</v>
      </c>
      <c r="I145" s="25">
        <f t="shared" si="52"/>
        <v>0</v>
      </c>
      <c r="J145" s="24">
        <f t="shared" si="52"/>
        <v>0</v>
      </c>
      <c r="K145" s="25">
        <f t="shared" si="52"/>
        <v>0</v>
      </c>
      <c r="L145" s="24">
        <f t="shared" si="52"/>
        <v>0</v>
      </c>
      <c r="M145" s="25">
        <f t="shared" si="52"/>
        <v>0</v>
      </c>
      <c r="N145" s="24">
        <f t="shared" si="52"/>
        <v>0</v>
      </c>
      <c r="O145" s="25">
        <f t="shared" si="52"/>
        <v>0</v>
      </c>
      <c r="P145" s="24">
        <f t="shared" si="52"/>
        <v>0</v>
      </c>
      <c r="Q145" s="25">
        <f t="shared" si="52"/>
        <v>0</v>
      </c>
      <c r="R145" s="24">
        <f t="shared" si="52"/>
        <v>0</v>
      </c>
      <c r="S145" s="25">
        <f t="shared" si="52"/>
        <v>0</v>
      </c>
      <c r="T145" s="24">
        <f t="shared" si="51"/>
        <v>0</v>
      </c>
      <c r="U145" s="25">
        <f t="shared" si="51"/>
        <v>0</v>
      </c>
      <c r="V145" s="24">
        <f t="shared" si="51"/>
        <v>0</v>
      </c>
      <c r="W145" s="25">
        <f t="shared" si="51"/>
        <v>0</v>
      </c>
      <c r="X145" s="24">
        <f t="shared" si="51"/>
        <v>0</v>
      </c>
      <c r="Y145" s="24">
        <f t="shared" si="55"/>
        <v>0</v>
      </c>
      <c r="Z145" s="24">
        <f t="shared" si="56"/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6">
        <v>0</v>
      </c>
      <c r="AK145" s="25">
        <v>0</v>
      </c>
      <c r="AL145" s="24">
        <v>0</v>
      </c>
      <c r="AM145" s="25">
        <v>0</v>
      </c>
      <c r="AN145" s="26">
        <v>0</v>
      </c>
      <c r="AO145" s="25">
        <v>0</v>
      </c>
      <c r="AP145" s="24">
        <v>0</v>
      </c>
      <c r="AQ145" s="24">
        <f t="shared" si="57"/>
        <v>0</v>
      </c>
      <c r="AR145" s="24">
        <f t="shared" si="58"/>
        <v>0</v>
      </c>
      <c r="AS145" s="25">
        <v>0</v>
      </c>
      <c r="AT145" s="24">
        <v>0</v>
      </c>
      <c r="AU145" s="25">
        <v>0</v>
      </c>
      <c r="AV145" s="24">
        <v>0</v>
      </c>
      <c r="AW145" s="25">
        <v>0</v>
      </c>
      <c r="AX145" s="24">
        <v>0</v>
      </c>
      <c r="AY145" s="25">
        <v>0</v>
      </c>
      <c r="AZ145" s="24">
        <v>0</v>
      </c>
      <c r="BA145" s="25">
        <v>0</v>
      </c>
      <c r="BB145" s="26">
        <v>0</v>
      </c>
      <c r="BC145" s="25">
        <v>0</v>
      </c>
      <c r="BD145" s="24">
        <v>0</v>
      </c>
      <c r="BE145" s="25">
        <v>0</v>
      </c>
      <c r="BF145" s="26">
        <v>0</v>
      </c>
      <c r="BG145" s="25">
        <v>0</v>
      </c>
      <c r="BH145" s="24">
        <v>0</v>
      </c>
      <c r="BI145" s="24">
        <f t="shared" si="59"/>
        <v>0</v>
      </c>
      <c r="BJ145" s="24">
        <f t="shared" si="60"/>
        <v>0</v>
      </c>
      <c r="BK145" s="25">
        <v>0</v>
      </c>
      <c r="BL145" s="24">
        <v>0</v>
      </c>
      <c r="BM145" s="25">
        <v>0</v>
      </c>
      <c r="BN145" s="24">
        <v>0</v>
      </c>
      <c r="BO145" s="25">
        <v>0</v>
      </c>
      <c r="BP145" s="24">
        <v>0</v>
      </c>
      <c r="BQ145" s="25">
        <v>0</v>
      </c>
      <c r="BR145" s="24">
        <v>0</v>
      </c>
      <c r="BS145" s="25">
        <v>0</v>
      </c>
      <c r="BT145" s="26">
        <v>0</v>
      </c>
      <c r="BU145" s="25">
        <v>0</v>
      </c>
      <c r="BV145" s="24">
        <v>0</v>
      </c>
      <c r="BW145" s="25">
        <v>0</v>
      </c>
      <c r="BX145" s="26">
        <v>0</v>
      </c>
      <c r="BY145" s="25">
        <v>0</v>
      </c>
      <c r="BZ145" s="24">
        <v>0</v>
      </c>
      <c r="CA145" s="24">
        <f t="shared" si="61"/>
        <v>0</v>
      </c>
      <c r="CB145" s="24">
        <f t="shared" si="62"/>
        <v>0</v>
      </c>
      <c r="CC145" s="25">
        <v>0</v>
      </c>
      <c r="CD145" s="24">
        <v>0</v>
      </c>
      <c r="CE145" s="25">
        <v>0</v>
      </c>
      <c r="CF145" s="24">
        <v>0</v>
      </c>
      <c r="CG145" s="25">
        <v>0</v>
      </c>
      <c r="CH145" s="24">
        <v>0</v>
      </c>
      <c r="CI145" s="25">
        <v>0</v>
      </c>
      <c r="CJ145" s="24">
        <v>0</v>
      </c>
      <c r="CK145" s="25">
        <v>0</v>
      </c>
      <c r="CL145" s="26">
        <v>0</v>
      </c>
      <c r="CM145" s="25">
        <v>0</v>
      </c>
      <c r="CN145" s="24">
        <v>0</v>
      </c>
      <c r="CO145" s="25">
        <v>0</v>
      </c>
      <c r="CP145" s="26">
        <v>0</v>
      </c>
      <c r="CQ145" s="25">
        <v>0</v>
      </c>
      <c r="CR145" s="24">
        <v>0</v>
      </c>
    </row>
    <row r="146" spans="1:96" x14ac:dyDescent="0.25">
      <c r="A146" s="15">
        <v>115</v>
      </c>
      <c r="B146" s="8" t="s">
        <v>116</v>
      </c>
      <c r="C146" s="21"/>
      <c r="D146" s="22"/>
      <c r="E146" s="22" t="s">
        <v>128</v>
      </c>
      <c r="F146" s="23"/>
      <c r="G146" s="24">
        <f t="shared" si="53"/>
        <v>0</v>
      </c>
      <c r="H146" s="24">
        <f t="shared" si="54"/>
        <v>0</v>
      </c>
      <c r="I146" s="25">
        <f t="shared" si="52"/>
        <v>0</v>
      </c>
      <c r="J146" s="24">
        <f t="shared" ref="J146:R157" si="63">AB146+AT146+BL146+CD146</f>
        <v>0</v>
      </c>
      <c r="K146" s="25">
        <f t="shared" si="52"/>
        <v>0</v>
      </c>
      <c r="L146" s="24">
        <f t="shared" si="52"/>
        <v>0</v>
      </c>
      <c r="M146" s="25">
        <f t="shared" si="52"/>
        <v>0</v>
      </c>
      <c r="N146" s="24">
        <f t="shared" si="52"/>
        <v>0</v>
      </c>
      <c r="O146" s="25">
        <f t="shared" si="52"/>
        <v>0</v>
      </c>
      <c r="P146" s="24">
        <f t="shared" si="52"/>
        <v>0</v>
      </c>
      <c r="Q146" s="25">
        <f t="shared" si="52"/>
        <v>0</v>
      </c>
      <c r="R146" s="24">
        <f t="shared" si="52"/>
        <v>0</v>
      </c>
      <c r="S146" s="25">
        <f t="shared" si="52"/>
        <v>0</v>
      </c>
      <c r="T146" s="24">
        <f t="shared" si="51"/>
        <v>0</v>
      </c>
      <c r="U146" s="25">
        <f t="shared" si="51"/>
        <v>0</v>
      </c>
      <c r="V146" s="24">
        <f t="shared" si="51"/>
        <v>0</v>
      </c>
      <c r="W146" s="25">
        <f t="shared" si="51"/>
        <v>0</v>
      </c>
      <c r="X146" s="24">
        <f t="shared" si="51"/>
        <v>0</v>
      </c>
      <c r="Y146" s="24">
        <f t="shared" si="55"/>
        <v>0</v>
      </c>
      <c r="Z146" s="24">
        <f t="shared" si="56"/>
        <v>0</v>
      </c>
      <c r="AA146" s="25">
        <v>0</v>
      </c>
      <c r="AB146" s="24">
        <v>0</v>
      </c>
      <c r="AC146" s="25">
        <v>0</v>
      </c>
      <c r="AD146" s="24">
        <v>0</v>
      </c>
      <c r="AE146" s="25">
        <v>0</v>
      </c>
      <c r="AF146" s="24">
        <v>0</v>
      </c>
      <c r="AG146" s="25">
        <v>0</v>
      </c>
      <c r="AH146" s="24">
        <v>0</v>
      </c>
      <c r="AI146" s="25">
        <v>0</v>
      </c>
      <c r="AJ146" s="26">
        <v>0</v>
      </c>
      <c r="AK146" s="25">
        <v>0</v>
      </c>
      <c r="AL146" s="24">
        <v>0</v>
      </c>
      <c r="AM146" s="25">
        <v>0</v>
      </c>
      <c r="AN146" s="26">
        <v>0</v>
      </c>
      <c r="AO146" s="25">
        <v>0</v>
      </c>
      <c r="AP146" s="24">
        <v>0</v>
      </c>
      <c r="AQ146" s="24">
        <f t="shared" si="57"/>
        <v>0</v>
      </c>
      <c r="AR146" s="24">
        <f t="shared" si="58"/>
        <v>0</v>
      </c>
      <c r="AS146" s="25">
        <v>0</v>
      </c>
      <c r="AT146" s="24">
        <v>0</v>
      </c>
      <c r="AU146" s="25">
        <v>0</v>
      </c>
      <c r="AV146" s="24">
        <v>0</v>
      </c>
      <c r="AW146" s="25">
        <v>0</v>
      </c>
      <c r="AX146" s="24">
        <v>0</v>
      </c>
      <c r="AY146" s="25">
        <v>0</v>
      </c>
      <c r="AZ146" s="24">
        <v>0</v>
      </c>
      <c r="BA146" s="25">
        <v>0</v>
      </c>
      <c r="BB146" s="26">
        <v>0</v>
      </c>
      <c r="BC146" s="25">
        <v>0</v>
      </c>
      <c r="BD146" s="24">
        <v>0</v>
      </c>
      <c r="BE146" s="25">
        <v>0</v>
      </c>
      <c r="BF146" s="26">
        <v>0</v>
      </c>
      <c r="BG146" s="25">
        <v>0</v>
      </c>
      <c r="BH146" s="24">
        <v>0</v>
      </c>
      <c r="BI146" s="24">
        <f t="shared" si="59"/>
        <v>0</v>
      </c>
      <c r="BJ146" s="24">
        <f t="shared" si="60"/>
        <v>0</v>
      </c>
      <c r="BK146" s="25">
        <v>0</v>
      </c>
      <c r="BL146" s="24">
        <v>0</v>
      </c>
      <c r="BM146" s="25">
        <v>0</v>
      </c>
      <c r="BN146" s="24">
        <v>0</v>
      </c>
      <c r="BO146" s="25">
        <v>0</v>
      </c>
      <c r="BP146" s="24">
        <v>0</v>
      </c>
      <c r="BQ146" s="25">
        <v>0</v>
      </c>
      <c r="BR146" s="24">
        <v>0</v>
      </c>
      <c r="BS146" s="25">
        <v>0</v>
      </c>
      <c r="BT146" s="26">
        <v>0</v>
      </c>
      <c r="BU146" s="25">
        <v>0</v>
      </c>
      <c r="BV146" s="24">
        <v>0</v>
      </c>
      <c r="BW146" s="25">
        <v>0</v>
      </c>
      <c r="BX146" s="26">
        <v>0</v>
      </c>
      <c r="BY146" s="25">
        <v>0</v>
      </c>
      <c r="BZ146" s="24">
        <v>0</v>
      </c>
      <c r="CA146" s="24">
        <f t="shared" si="61"/>
        <v>0</v>
      </c>
      <c r="CB146" s="24">
        <f t="shared" si="62"/>
        <v>0</v>
      </c>
      <c r="CC146" s="25">
        <v>0</v>
      </c>
      <c r="CD146" s="24">
        <v>0</v>
      </c>
      <c r="CE146" s="25">
        <v>0</v>
      </c>
      <c r="CF146" s="24">
        <v>0</v>
      </c>
      <c r="CG146" s="25">
        <v>0</v>
      </c>
      <c r="CH146" s="24">
        <v>0</v>
      </c>
      <c r="CI146" s="25">
        <v>0</v>
      </c>
      <c r="CJ146" s="24">
        <v>0</v>
      </c>
      <c r="CK146" s="25">
        <v>0</v>
      </c>
      <c r="CL146" s="26">
        <v>0</v>
      </c>
      <c r="CM146" s="25">
        <v>0</v>
      </c>
      <c r="CN146" s="24">
        <v>0</v>
      </c>
      <c r="CO146" s="25">
        <v>0</v>
      </c>
      <c r="CP146" s="26">
        <v>0</v>
      </c>
      <c r="CQ146" s="25">
        <v>0</v>
      </c>
      <c r="CR146" s="24">
        <v>0</v>
      </c>
    </row>
    <row r="147" spans="1:96" s="58" customFormat="1" x14ac:dyDescent="0.2">
      <c r="A147" s="15">
        <v>116</v>
      </c>
      <c r="B147" s="8" t="s">
        <v>149</v>
      </c>
      <c r="C147" s="21">
        <v>330382</v>
      </c>
      <c r="D147" s="22" t="s">
        <v>142</v>
      </c>
      <c r="E147" s="22" t="s">
        <v>128</v>
      </c>
      <c r="F147" s="23" t="s">
        <v>143</v>
      </c>
      <c r="G147" s="24">
        <f t="shared" si="53"/>
        <v>124728.5</v>
      </c>
      <c r="H147" s="24">
        <f t="shared" si="54"/>
        <v>0</v>
      </c>
      <c r="I147" s="25">
        <f t="shared" si="52"/>
        <v>0</v>
      </c>
      <c r="J147" s="24">
        <f t="shared" si="63"/>
        <v>0</v>
      </c>
      <c r="K147" s="25">
        <f t="shared" si="52"/>
        <v>0</v>
      </c>
      <c r="L147" s="24">
        <f t="shared" si="52"/>
        <v>0</v>
      </c>
      <c r="M147" s="25">
        <f t="shared" si="52"/>
        <v>0</v>
      </c>
      <c r="N147" s="24">
        <f t="shared" si="52"/>
        <v>0</v>
      </c>
      <c r="O147" s="25">
        <f t="shared" si="52"/>
        <v>1</v>
      </c>
      <c r="P147" s="24">
        <f t="shared" si="52"/>
        <v>124728.5</v>
      </c>
      <c r="Q147" s="25">
        <f t="shared" si="52"/>
        <v>0</v>
      </c>
      <c r="R147" s="24">
        <f t="shared" si="52"/>
        <v>0</v>
      </c>
      <c r="S147" s="25">
        <f t="shared" ref="S147:S157" si="64">AK147+BC147+BU147+CM147</f>
        <v>0</v>
      </c>
      <c r="T147" s="24">
        <f t="shared" si="51"/>
        <v>0</v>
      </c>
      <c r="U147" s="25">
        <f t="shared" si="51"/>
        <v>0</v>
      </c>
      <c r="V147" s="24">
        <f t="shared" si="51"/>
        <v>0</v>
      </c>
      <c r="W147" s="25">
        <f t="shared" si="51"/>
        <v>0</v>
      </c>
      <c r="X147" s="24">
        <f t="shared" si="51"/>
        <v>0</v>
      </c>
      <c r="Y147" s="24">
        <f t="shared" si="55"/>
        <v>0</v>
      </c>
      <c r="Z147" s="24">
        <f t="shared" si="56"/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/>
      <c r="AI147" s="25">
        <v>0</v>
      </c>
      <c r="AJ147" s="26">
        <v>0</v>
      </c>
      <c r="AK147" s="25">
        <v>0</v>
      </c>
      <c r="AL147" s="24">
        <v>0</v>
      </c>
      <c r="AM147" s="25">
        <v>0</v>
      </c>
      <c r="AN147" s="26">
        <v>0</v>
      </c>
      <c r="AO147" s="25">
        <v>0</v>
      </c>
      <c r="AP147" s="24">
        <v>0</v>
      </c>
      <c r="AQ147" s="24">
        <f t="shared" si="57"/>
        <v>124728.5</v>
      </c>
      <c r="AR147" s="24">
        <f t="shared" si="58"/>
        <v>0</v>
      </c>
      <c r="AS147" s="25">
        <v>0</v>
      </c>
      <c r="AT147" s="24">
        <v>0</v>
      </c>
      <c r="AU147" s="25">
        <v>0</v>
      </c>
      <c r="AV147" s="24">
        <v>0</v>
      </c>
      <c r="AW147" s="25">
        <v>0</v>
      </c>
      <c r="AX147" s="24">
        <v>0</v>
      </c>
      <c r="AY147" s="25">
        <v>1</v>
      </c>
      <c r="AZ147" s="24">
        <v>124728.5</v>
      </c>
      <c r="BA147" s="25">
        <v>0</v>
      </c>
      <c r="BB147" s="26">
        <v>0</v>
      </c>
      <c r="BC147" s="25">
        <v>0</v>
      </c>
      <c r="BD147" s="24">
        <v>0</v>
      </c>
      <c r="BE147" s="25">
        <v>0</v>
      </c>
      <c r="BF147" s="26">
        <v>0</v>
      </c>
      <c r="BG147" s="25">
        <v>0</v>
      </c>
      <c r="BH147" s="24">
        <v>0</v>
      </c>
      <c r="BI147" s="24">
        <f t="shared" si="59"/>
        <v>0</v>
      </c>
      <c r="BJ147" s="24">
        <f t="shared" si="60"/>
        <v>0</v>
      </c>
      <c r="BK147" s="25">
        <v>0</v>
      </c>
      <c r="BL147" s="24">
        <v>0</v>
      </c>
      <c r="BM147" s="25">
        <v>0</v>
      </c>
      <c r="BN147" s="24">
        <v>0</v>
      </c>
      <c r="BO147" s="25">
        <v>0</v>
      </c>
      <c r="BP147" s="24">
        <v>0</v>
      </c>
      <c r="BQ147" s="25">
        <v>0</v>
      </c>
      <c r="BR147" s="24"/>
      <c r="BS147" s="25">
        <v>0</v>
      </c>
      <c r="BT147" s="26">
        <v>0</v>
      </c>
      <c r="BU147" s="25">
        <v>0</v>
      </c>
      <c r="BV147" s="24">
        <v>0</v>
      </c>
      <c r="BW147" s="25">
        <v>0</v>
      </c>
      <c r="BX147" s="26">
        <v>0</v>
      </c>
      <c r="BY147" s="25">
        <v>0</v>
      </c>
      <c r="BZ147" s="24">
        <v>0</v>
      </c>
      <c r="CA147" s="24">
        <f t="shared" si="61"/>
        <v>0</v>
      </c>
      <c r="CB147" s="24">
        <f t="shared" si="62"/>
        <v>0</v>
      </c>
      <c r="CC147" s="25">
        <v>0</v>
      </c>
      <c r="CD147" s="24">
        <v>0</v>
      </c>
      <c r="CE147" s="25">
        <v>0</v>
      </c>
      <c r="CF147" s="24">
        <v>0</v>
      </c>
      <c r="CG147" s="25">
        <v>0</v>
      </c>
      <c r="CH147" s="24">
        <v>0</v>
      </c>
      <c r="CI147" s="25">
        <v>0</v>
      </c>
      <c r="CJ147" s="24">
        <v>0</v>
      </c>
      <c r="CK147" s="25">
        <v>0</v>
      </c>
      <c r="CL147" s="26">
        <v>0</v>
      </c>
      <c r="CM147" s="25">
        <v>0</v>
      </c>
      <c r="CN147" s="24">
        <v>0</v>
      </c>
      <c r="CO147" s="25">
        <v>0</v>
      </c>
      <c r="CP147" s="26">
        <v>0</v>
      </c>
      <c r="CQ147" s="25">
        <v>0</v>
      </c>
      <c r="CR147" s="24">
        <v>0</v>
      </c>
    </row>
    <row r="148" spans="1:96" s="58" customFormat="1" x14ac:dyDescent="0.2">
      <c r="A148" s="15">
        <v>117</v>
      </c>
      <c r="B148" s="8" t="s">
        <v>150</v>
      </c>
      <c r="C148" s="21"/>
      <c r="D148" s="22"/>
      <c r="E148" s="22"/>
      <c r="F148" s="23"/>
      <c r="G148" s="24">
        <f t="shared" si="53"/>
        <v>0</v>
      </c>
      <c r="H148" s="24">
        <f t="shared" si="54"/>
        <v>0</v>
      </c>
      <c r="I148" s="25">
        <f t="shared" ref="I148:I156" si="65">AA148+AS148+BK148+CC148</f>
        <v>0</v>
      </c>
      <c r="J148" s="24">
        <f t="shared" si="63"/>
        <v>0</v>
      </c>
      <c r="K148" s="25">
        <f t="shared" si="63"/>
        <v>0</v>
      </c>
      <c r="L148" s="24">
        <f t="shared" si="63"/>
        <v>0</v>
      </c>
      <c r="M148" s="25">
        <f t="shared" si="63"/>
        <v>0</v>
      </c>
      <c r="N148" s="24">
        <f t="shared" si="63"/>
        <v>0</v>
      </c>
      <c r="O148" s="25">
        <f t="shared" si="63"/>
        <v>0</v>
      </c>
      <c r="P148" s="24">
        <f t="shared" si="63"/>
        <v>0</v>
      </c>
      <c r="Q148" s="25">
        <f t="shared" si="63"/>
        <v>0</v>
      </c>
      <c r="R148" s="24">
        <f t="shared" si="63"/>
        <v>0</v>
      </c>
      <c r="S148" s="25">
        <f t="shared" si="64"/>
        <v>0</v>
      </c>
      <c r="T148" s="24">
        <f t="shared" si="51"/>
        <v>0</v>
      </c>
      <c r="U148" s="25">
        <f t="shared" si="51"/>
        <v>0</v>
      </c>
      <c r="V148" s="24">
        <f t="shared" si="51"/>
        <v>0</v>
      </c>
      <c r="W148" s="25">
        <f t="shared" si="51"/>
        <v>0</v>
      </c>
      <c r="X148" s="24">
        <f t="shared" si="51"/>
        <v>0</v>
      </c>
      <c r="Y148" s="24">
        <f t="shared" si="55"/>
        <v>0</v>
      </c>
      <c r="Z148" s="24">
        <f t="shared" si="56"/>
        <v>0</v>
      </c>
      <c r="AA148" s="25">
        <v>0</v>
      </c>
      <c r="AB148" s="24">
        <v>0</v>
      </c>
      <c r="AC148" s="25">
        <v>0</v>
      </c>
      <c r="AD148" s="24">
        <v>0</v>
      </c>
      <c r="AE148" s="25">
        <v>0</v>
      </c>
      <c r="AF148" s="24">
        <v>0</v>
      </c>
      <c r="AG148" s="25">
        <v>0</v>
      </c>
      <c r="AH148" s="24">
        <v>0</v>
      </c>
      <c r="AI148" s="25">
        <v>0</v>
      </c>
      <c r="AJ148" s="26">
        <v>0</v>
      </c>
      <c r="AK148" s="25">
        <v>0</v>
      </c>
      <c r="AL148" s="24">
        <v>0</v>
      </c>
      <c r="AM148" s="25">
        <v>0</v>
      </c>
      <c r="AN148" s="26">
        <v>0</v>
      </c>
      <c r="AO148" s="25">
        <v>0</v>
      </c>
      <c r="AP148" s="24">
        <v>0</v>
      </c>
      <c r="AQ148" s="24">
        <f t="shared" si="57"/>
        <v>0</v>
      </c>
      <c r="AR148" s="24">
        <f t="shared" si="58"/>
        <v>0</v>
      </c>
      <c r="AS148" s="25">
        <v>0</v>
      </c>
      <c r="AT148" s="24">
        <v>0</v>
      </c>
      <c r="AU148" s="25">
        <v>0</v>
      </c>
      <c r="AV148" s="24">
        <v>0</v>
      </c>
      <c r="AW148" s="25">
        <v>0</v>
      </c>
      <c r="AX148" s="24">
        <v>0</v>
      </c>
      <c r="AY148" s="25">
        <v>0</v>
      </c>
      <c r="AZ148" s="24">
        <v>0</v>
      </c>
      <c r="BA148" s="25">
        <v>0</v>
      </c>
      <c r="BB148" s="26">
        <v>0</v>
      </c>
      <c r="BC148" s="25">
        <v>0</v>
      </c>
      <c r="BD148" s="24">
        <v>0</v>
      </c>
      <c r="BE148" s="25">
        <v>0</v>
      </c>
      <c r="BF148" s="26">
        <v>0</v>
      </c>
      <c r="BG148" s="25">
        <v>0</v>
      </c>
      <c r="BH148" s="24">
        <v>0</v>
      </c>
      <c r="BI148" s="24">
        <f t="shared" si="59"/>
        <v>0</v>
      </c>
      <c r="BJ148" s="24">
        <f t="shared" si="60"/>
        <v>0</v>
      </c>
      <c r="BK148" s="25">
        <v>0</v>
      </c>
      <c r="BL148" s="24">
        <v>0</v>
      </c>
      <c r="BM148" s="25">
        <v>0</v>
      </c>
      <c r="BN148" s="24">
        <v>0</v>
      </c>
      <c r="BO148" s="25">
        <v>0</v>
      </c>
      <c r="BP148" s="24">
        <v>0</v>
      </c>
      <c r="BQ148" s="25">
        <v>0</v>
      </c>
      <c r="BR148" s="24">
        <v>0</v>
      </c>
      <c r="BS148" s="25">
        <v>0</v>
      </c>
      <c r="BT148" s="26">
        <v>0</v>
      </c>
      <c r="BU148" s="25">
        <v>0</v>
      </c>
      <c r="BV148" s="24">
        <v>0</v>
      </c>
      <c r="BW148" s="25">
        <v>0</v>
      </c>
      <c r="BX148" s="26">
        <v>0</v>
      </c>
      <c r="BY148" s="25">
        <v>0</v>
      </c>
      <c r="BZ148" s="24">
        <v>0</v>
      </c>
      <c r="CA148" s="24">
        <f t="shared" si="61"/>
        <v>0</v>
      </c>
      <c r="CB148" s="24">
        <f t="shared" si="62"/>
        <v>0</v>
      </c>
      <c r="CC148" s="25">
        <v>0</v>
      </c>
      <c r="CD148" s="24">
        <v>0</v>
      </c>
      <c r="CE148" s="25">
        <v>0</v>
      </c>
      <c r="CF148" s="24">
        <v>0</v>
      </c>
      <c r="CG148" s="25">
        <v>0</v>
      </c>
      <c r="CH148" s="24">
        <v>0</v>
      </c>
      <c r="CI148" s="25">
        <v>0</v>
      </c>
      <c r="CJ148" s="24">
        <v>0</v>
      </c>
      <c r="CK148" s="25">
        <v>0</v>
      </c>
      <c r="CL148" s="26">
        <v>0</v>
      </c>
      <c r="CM148" s="25">
        <v>0</v>
      </c>
      <c r="CN148" s="24">
        <v>0</v>
      </c>
      <c r="CO148" s="25">
        <v>0</v>
      </c>
      <c r="CP148" s="26">
        <v>0</v>
      </c>
      <c r="CQ148" s="25">
        <v>0</v>
      </c>
      <c r="CR148" s="24">
        <v>0</v>
      </c>
    </row>
    <row r="149" spans="1:96" s="58" customFormat="1" x14ac:dyDescent="0.2">
      <c r="A149" s="15">
        <v>118</v>
      </c>
      <c r="B149" s="8" t="s">
        <v>151</v>
      </c>
      <c r="C149" s="21"/>
      <c r="D149" s="22"/>
      <c r="E149" s="22"/>
      <c r="F149" s="23"/>
      <c r="G149" s="24">
        <f t="shared" si="53"/>
        <v>0</v>
      </c>
      <c r="H149" s="24">
        <f t="shared" si="54"/>
        <v>0</v>
      </c>
      <c r="I149" s="25">
        <f t="shared" si="65"/>
        <v>0</v>
      </c>
      <c r="J149" s="24">
        <f t="shared" si="63"/>
        <v>0</v>
      </c>
      <c r="K149" s="25">
        <f t="shared" si="63"/>
        <v>0</v>
      </c>
      <c r="L149" s="24">
        <f t="shared" si="63"/>
        <v>0</v>
      </c>
      <c r="M149" s="25">
        <f t="shared" si="63"/>
        <v>0</v>
      </c>
      <c r="N149" s="24">
        <f t="shared" si="63"/>
        <v>0</v>
      </c>
      <c r="O149" s="25">
        <f t="shared" si="63"/>
        <v>0</v>
      </c>
      <c r="P149" s="24">
        <f t="shared" si="63"/>
        <v>0</v>
      </c>
      <c r="Q149" s="25">
        <f t="shared" si="63"/>
        <v>0</v>
      </c>
      <c r="R149" s="24">
        <f t="shared" si="63"/>
        <v>0</v>
      </c>
      <c r="S149" s="25">
        <f t="shared" si="64"/>
        <v>0</v>
      </c>
      <c r="T149" s="24">
        <f t="shared" si="51"/>
        <v>0</v>
      </c>
      <c r="U149" s="25">
        <f t="shared" si="51"/>
        <v>0</v>
      </c>
      <c r="V149" s="24">
        <f t="shared" si="51"/>
        <v>0</v>
      </c>
      <c r="W149" s="25">
        <f t="shared" si="51"/>
        <v>0</v>
      </c>
      <c r="X149" s="24">
        <f t="shared" si="51"/>
        <v>0</v>
      </c>
      <c r="Y149" s="24">
        <f t="shared" si="55"/>
        <v>0</v>
      </c>
      <c r="Z149" s="24">
        <f t="shared" si="56"/>
        <v>0</v>
      </c>
      <c r="AA149" s="25">
        <v>0</v>
      </c>
      <c r="AB149" s="24">
        <v>0</v>
      </c>
      <c r="AC149" s="25">
        <v>0</v>
      </c>
      <c r="AD149" s="24">
        <v>0</v>
      </c>
      <c r="AE149" s="25">
        <v>0</v>
      </c>
      <c r="AF149" s="24">
        <v>0</v>
      </c>
      <c r="AG149" s="25">
        <v>0</v>
      </c>
      <c r="AH149" s="24">
        <v>0</v>
      </c>
      <c r="AI149" s="25">
        <v>0</v>
      </c>
      <c r="AJ149" s="26">
        <v>0</v>
      </c>
      <c r="AK149" s="25">
        <v>0</v>
      </c>
      <c r="AL149" s="24">
        <v>0</v>
      </c>
      <c r="AM149" s="25">
        <v>0</v>
      </c>
      <c r="AN149" s="26">
        <v>0</v>
      </c>
      <c r="AO149" s="25">
        <v>0</v>
      </c>
      <c r="AP149" s="24">
        <v>0</v>
      </c>
      <c r="AQ149" s="24">
        <f t="shared" si="57"/>
        <v>0</v>
      </c>
      <c r="AR149" s="24">
        <f t="shared" si="58"/>
        <v>0</v>
      </c>
      <c r="AS149" s="25">
        <v>0</v>
      </c>
      <c r="AT149" s="24">
        <v>0</v>
      </c>
      <c r="AU149" s="25">
        <v>0</v>
      </c>
      <c r="AV149" s="24">
        <v>0</v>
      </c>
      <c r="AW149" s="25">
        <v>0</v>
      </c>
      <c r="AX149" s="24">
        <v>0</v>
      </c>
      <c r="AY149" s="25">
        <v>0</v>
      </c>
      <c r="AZ149" s="24">
        <v>0</v>
      </c>
      <c r="BA149" s="25">
        <v>0</v>
      </c>
      <c r="BB149" s="26">
        <v>0</v>
      </c>
      <c r="BC149" s="25">
        <v>0</v>
      </c>
      <c r="BD149" s="24">
        <v>0</v>
      </c>
      <c r="BE149" s="25">
        <v>0</v>
      </c>
      <c r="BF149" s="26">
        <v>0</v>
      </c>
      <c r="BG149" s="25">
        <v>0</v>
      </c>
      <c r="BH149" s="24">
        <v>0</v>
      </c>
      <c r="BI149" s="24">
        <f t="shared" si="59"/>
        <v>0</v>
      </c>
      <c r="BJ149" s="24">
        <f t="shared" si="60"/>
        <v>0</v>
      </c>
      <c r="BK149" s="25">
        <v>0</v>
      </c>
      <c r="BL149" s="24">
        <v>0</v>
      </c>
      <c r="BM149" s="25">
        <v>0</v>
      </c>
      <c r="BN149" s="24">
        <v>0</v>
      </c>
      <c r="BO149" s="25">
        <v>0</v>
      </c>
      <c r="BP149" s="24">
        <v>0</v>
      </c>
      <c r="BQ149" s="25">
        <v>0</v>
      </c>
      <c r="BR149" s="24">
        <v>0</v>
      </c>
      <c r="BS149" s="25">
        <v>0</v>
      </c>
      <c r="BT149" s="26">
        <v>0</v>
      </c>
      <c r="BU149" s="25">
        <v>0</v>
      </c>
      <c r="BV149" s="24">
        <v>0</v>
      </c>
      <c r="BW149" s="25">
        <v>0</v>
      </c>
      <c r="BX149" s="26">
        <v>0</v>
      </c>
      <c r="BY149" s="25">
        <v>0</v>
      </c>
      <c r="BZ149" s="24">
        <v>0</v>
      </c>
      <c r="CA149" s="24">
        <f t="shared" si="61"/>
        <v>0</v>
      </c>
      <c r="CB149" s="24">
        <f t="shared" si="62"/>
        <v>0</v>
      </c>
      <c r="CC149" s="25">
        <v>0</v>
      </c>
      <c r="CD149" s="24">
        <v>0</v>
      </c>
      <c r="CE149" s="25">
        <v>0</v>
      </c>
      <c r="CF149" s="24">
        <v>0</v>
      </c>
      <c r="CG149" s="25">
        <v>0</v>
      </c>
      <c r="CH149" s="24">
        <v>0</v>
      </c>
      <c r="CI149" s="25">
        <v>0</v>
      </c>
      <c r="CJ149" s="24">
        <v>0</v>
      </c>
      <c r="CK149" s="25">
        <v>0</v>
      </c>
      <c r="CL149" s="26">
        <v>0</v>
      </c>
      <c r="CM149" s="25">
        <v>0</v>
      </c>
      <c r="CN149" s="24">
        <v>0</v>
      </c>
      <c r="CO149" s="25">
        <v>0</v>
      </c>
      <c r="CP149" s="26">
        <v>0</v>
      </c>
      <c r="CQ149" s="25">
        <v>0</v>
      </c>
      <c r="CR149" s="24">
        <v>0</v>
      </c>
    </row>
    <row r="150" spans="1:96" s="58" customFormat="1" x14ac:dyDescent="0.2">
      <c r="A150" s="15">
        <v>119</v>
      </c>
      <c r="B150" s="8" t="s">
        <v>297</v>
      </c>
      <c r="C150" s="21"/>
      <c r="D150" s="22"/>
      <c r="E150" s="22"/>
      <c r="F150" s="23"/>
      <c r="G150" s="24">
        <f t="shared" si="53"/>
        <v>0</v>
      </c>
      <c r="H150" s="24">
        <f t="shared" si="54"/>
        <v>0</v>
      </c>
      <c r="I150" s="25">
        <f t="shared" si="65"/>
        <v>0</v>
      </c>
      <c r="J150" s="24">
        <f t="shared" si="63"/>
        <v>0</v>
      </c>
      <c r="K150" s="25">
        <f t="shared" si="63"/>
        <v>0</v>
      </c>
      <c r="L150" s="24">
        <f t="shared" si="63"/>
        <v>0</v>
      </c>
      <c r="M150" s="25">
        <f t="shared" si="63"/>
        <v>0</v>
      </c>
      <c r="N150" s="24">
        <f t="shared" si="63"/>
        <v>0</v>
      </c>
      <c r="O150" s="25">
        <f t="shared" si="63"/>
        <v>0</v>
      </c>
      <c r="P150" s="24">
        <f t="shared" si="63"/>
        <v>0</v>
      </c>
      <c r="Q150" s="25">
        <f t="shared" si="63"/>
        <v>0</v>
      </c>
      <c r="R150" s="24">
        <f t="shared" si="63"/>
        <v>0</v>
      </c>
      <c r="S150" s="25">
        <f t="shared" si="64"/>
        <v>0</v>
      </c>
      <c r="T150" s="24">
        <f t="shared" si="51"/>
        <v>0</v>
      </c>
      <c r="U150" s="25">
        <f t="shared" si="51"/>
        <v>0</v>
      </c>
      <c r="V150" s="24">
        <f t="shared" si="51"/>
        <v>0</v>
      </c>
      <c r="W150" s="25">
        <f t="shared" si="51"/>
        <v>0</v>
      </c>
      <c r="X150" s="24">
        <f t="shared" si="51"/>
        <v>0</v>
      </c>
      <c r="Y150" s="24">
        <f t="shared" si="55"/>
        <v>0</v>
      </c>
      <c r="Z150" s="24">
        <f t="shared" si="56"/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/>
      <c r="AH150" s="24"/>
      <c r="AI150" s="25">
        <v>0</v>
      </c>
      <c r="AJ150" s="26">
        <v>0</v>
      </c>
      <c r="AK150" s="25">
        <v>0</v>
      </c>
      <c r="AL150" s="24">
        <v>0</v>
      </c>
      <c r="AM150" s="25">
        <v>0</v>
      </c>
      <c r="AN150" s="26">
        <v>0</v>
      </c>
      <c r="AO150" s="25">
        <v>0</v>
      </c>
      <c r="AP150" s="24">
        <v>0</v>
      </c>
      <c r="AQ150" s="24">
        <f t="shared" si="57"/>
        <v>0</v>
      </c>
      <c r="AR150" s="24">
        <f t="shared" si="58"/>
        <v>0</v>
      </c>
      <c r="AS150" s="25">
        <v>0</v>
      </c>
      <c r="AT150" s="24">
        <v>0</v>
      </c>
      <c r="AU150" s="25">
        <v>0</v>
      </c>
      <c r="AV150" s="24">
        <v>0</v>
      </c>
      <c r="AW150" s="25">
        <v>0</v>
      </c>
      <c r="AX150" s="24">
        <v>0</v>
      </c>
      <c r="AY150" s="25"/>
      <c r="AZ150" s="24"/>
      <c r="BA150" s="25">
        <v>0</v>
      </c>
      <c r="BB150" s="26">
        <v>0</v>
      </c>
      <c r="BC150" s="25">
        <v>0</v>
      </c>
      <c r="BD150" s="24">
        <v>0</v>
      </c>
      <c r="BE150" s="25">
        <v>0</v>
      </c>
      <c r="BF150" s="26">
        <v>0</v>
      </c>
      <c r="BG150" s="25">
        <v>0</v>
      </c>
      <c r="BH150" s="24">
        <v>0</v>
      </c>
      <c r="BI150" s="24">
        <f t="shared" si="59"/>
        <v>0</v>
      </c>
      <c r="BJ150" s="24">
        <f t="shared" si="60"/>
        <v>0</v>
      </c>
      <c r="BK150" s="25">
        <v>0</v>
      </c>
      <c r="BL150" s="24">
        <v>0</v>
      </c>
      <c r="BM150" s="25">
        <v>0</v>
      </c>
      <c r="BN150" s="24">
        <v>0</v>
      </c>
      <c r="BO150" s="25">
        <v>0</v>
      </c>
      <c r="BP150" s="24">
        <v>0</v>
      </c>
      <c r="BQ150" s="25"/>
      <c r="BR150" s="24"/>
      <c r="BS150" s="25">
        <v>0</v>
      </c>
      <c r="BT150" s="26">
        <v>0</v>
      </c>
      <c r="BU150" s="25">
        <v>0</v>
      </c>
      <c r="BV150" s="24">
        <v>0</v>
      </c>
      <c r="BW150" s="25">
        <v>0</v>
      </c>
      <c r="BX150" s="26">
        <v>0</v>
      </c>
      <c r="BY150" s="25">
        <v>0</v>
      </c>
      <c r="BZ150" s="24">
        <v>0</v>
      </c>
      <c r="CA150" s="24">
        <f t="shared" si="61"/>
        <v>0</v>
      </c>
      <c r="CB150" s="24">
        <f t="shared" si="62"/>
        <v>0</v>
      </c>
      <c r="CC150" s="25">
        <v>0</v>
      </c>
      <c r="CD150" s="24">
        <v>0</v>
      </c>
      <c r="CE150" s="25">
        <v>0</v>
      </c>
      <c r="CF150" s="24">
        <v>0</v>
      </c>
      <c r="CG150" s="25">
        <v>0</v>
      </c>
      <c r="CH150" s="24">
        <v>0</v>
      </c>
      <c r="CI150" s="25"/>
      <c r="CJ150" s="24"/>
      <c r="CK150" s="25">
        <v>0</v>
      </c>
      <c r="CL150" s="26">
        <v>0</v>
      </c>
      <c r="CM150" s="25">
        <v>0</v>
      </c>
      <c r="CN150" s="24">
        <v>0</v>
      </c>
      <c r="CO150" s="25">
        <v>0</v>
      </c>
      <c r="CP150" s="26">
        <v>0</v>
      </c>
      <c r="CQ150" s="25">
        <v>0</v>
      </c>
      <c r="CR150" s="24">
        <v>0</v>
      </c>
    </row>
    <row r="151" spans="1:96" s="58" customFormat="1" x14ac:dyDescent="0.2">
      <c r="A151" s="6"/>
      <c r="B151" s="13" t="s">
        <v>298</v>
      </c>
      <c r="C151" s="21"/>
      <c r="D151" s="22"/>
      <c r="E151" s="22"/>
      <c r="F151" s="23"/>
      <c r="G151" s="24">
        <f t="shared" si="53"/>
        <v>0</v>
      </c>
      <c r="H151" s="24">
        <f t="shared" si="54"/>
        <v>0</v>
      </c>
      <c r="I151" s="25">
        <f t="shared" si="65"/>
        <v>0</v>
      </c>
      <c r="J151" s="24">
        <f t="shared" si="63"/>
        <v>0</v>
      </c>
      <c r="K151" s="25">
        <f t="shared" si="63"/>
        <v>0</v>
      </c>
      <c r="L151" s="24">
        <f t="shared" si="63"/>
        <v>0</v>
      </c>
      <c r="M151" s="25">
        <f t="shared" si="63"/>
        <v>0</v>
      </c>
      <c r="N151" s="24">
        <f t="shared" si="63"/>
        <v>0</v>
      </c>
      <c r="O151" s="25">
        <f t="shared" si="63"/>
        <v>0</v>
      </c>
      <c r="P151" s="24">
        <f t="shared" si="63"/>
        <v>0</v>
      </c>
      <c r="Q151" s="25">
        <f t="shared" si="63"/>
        <v>0</v>
      </c>
      <c r="R151" s="24">
        <f t="shared" si="63"/>
        <v>0</v>
      </c>
      <c r="S151" s="25">
        <f t="shared" si="64"/>
        <v>0</v>
      </c>
      <c r="T151" s="24">
        <f t="shared" si="51"/>
        <v>0</v>
      </c>
      <c r="U151" s="25">
        <f t="shared" si="51"/>
        <v>0</v>
      </c>
      <c r="V151" s="24">
        <f t="shared" si="51"/>
        <v>0</v>
      </c>
      <c r="W151" s="25">
        <f t="shared" si="51"/>
        <v>0</v>
      </c>
      <c r="X151" s="24">
        <f t="shared" si="51"/>
        <v>0</v>
      </c>
      <c r="Y151" s="24">
        <f t="shared" si="55"/>
        <v>0</v>
      </c>
      <c r="Z151" s="24">
        <f t="shared" si="56"/>
        <v>0</v>
      </c>
      <c r="AA151" s="25">
        <v>0</v>
      </c>
      <c r="AB151" s="24">
        <v>0</v>
      </c>
      <c r="AC151" s="25">
        <v>0</v>
      </c>
      <c r="AD151" s="24">
        <v>0</v>
      </c>
      <c r="AE151" s="25">
        <v>0</v>
      </c>
      <c r="AF151" s="24">
        <v>0</v>
      </c>
      <c r="AG151" s="25">
        <v>0</v>
      </c>
      <c r="AH151" s="24">
        <v>0</v>
      </c>
      <c r="AI151" s="25"/>
      <c r="AJ151" s="26"/>
      <c r="AK151" s="25"/>
      <c r="AL151" s="24"/>
      <c r="AM151" s="25"/>
      <c r="AN151" s="26"/>
      <c r="AO151" s="25">
        <v>0</v>
      </c>
      <c r="AP151" s="24">
        <v>0</v>
      </c>
      <c r="AQ151" s="24">
        <f t="shared" si="57"/>
        <v>0</v>
      </c>
      <c r="AR151" s="24">
        <f t="shared" si="58"/>
        <v>0</v>
      </c>
      <c r="AS151" s="25">
        <v>0</v>
      </c>
      <c r="AT151" s="24">
        <v>0</v>
      </c>
      <c r="AU151" s="25">
        <v>0</v>
      </c>
      <c r="AV151" s="24">
        <v>0</v>
      </c>
      <c r="AW151" s="25">
        <v>0</v>
      </c>
      <c r="AX151" s="24">
        <v>0</v>
      </c>
      <c r="AY151" s="25">
        <v>0</v>
      </c>
      <c r="AZ151" s="24">
        <v>0</v>
      </c>
      <c r="BA151" s="25"/>
      <c r="BB151" s="26"/>
      <c r="BC151" s="25"/>
      <c r="BD151" s="24"/>
      <c r="BE151" s="25"/>
      <c r="BF151" s="26"/>
      <c r="BG151" s="25">
        <v>0</v>
      </c>
      <c r="BH151" s="24">
        <v>0</v>
      </c>
      <c r="BI151" s="24">
        <f t="shared" si="59"/>
        <v>0</v>
      </c>
      <c r="BJ151" s="24">
        <f t="shared" si="60"/>
        <v>0</v>
      </c>
      <c r="BK151" s="25">
        <v>0</v>
      </c>
      <c r="BL151" s="24">
        <v>0</v>
      </c>
      <c r="BM151" s="25">
        <v>0</v>
      </c>
      <c r="BN151" s="24">
        <v>0</v>
      </c>
      <c r="BO151" s="25">
        <v>0</v>
      </c>
      <c r="BP151" s="24">
        <v>0</v>
      </c>
      <c r="BQ151" s="25"/>
      <c r="BR151" s="24"/>
      <c r="BS151" s="25"/>
      <c r="BT151" s="26"/>
      <c r="BU151" s="25"/>
      <c r="BV151" s="24"/>
      <c r="BW151" s="25"/>
      <c r="BX151" s="26"/>
      <c r="BY151" s="25">
        <v>0</v>
      </c>
      <c r="BZ151" s="24">
        <v>0</v>
      </c>
      <c r="CA151" s="24">
        <f t="shared" si="61"/>
        <v>0</v>
      </c>
      <c r="CB151" s="24">
        <f t="shared" si="62"/>
        <v>0</v>
      </c>
      <c r="CC151" s="25">
        <v>0</v>
      </c>
      <c r="CD151" s="24">
        <v>0</v>
      </c>
      <c r="CE151" s="25">
        <v>0</v>
      </c>
      <c r="CF151" s="24">
        <v>0</v>
      </c>
      <c r="CG151" s="25">
        <v>0</v>
      </c>
      <c r="CH151" s="24">
        <v>0</v>
      </c>
      <c r="CI151" s="25"/>
      <c r="CJ151" s="24"/>
      <c r="CK151" s="25"/>
      <c r="CL151" s="26"/>
      <c r="CM151" s="25"/>
      <c r="CN151" s="24"/>
      <c r="CO151" s="25"/>
      <c r="CP151" s="26"/>
      <c r="CQ151" s="25">
        <v>0</v>
      </c>
      <c r="CR151" s="24">
        <v>0</v>
      </c>
    </row>
    <row r="152" spans="1:96" s="58" customFormat="1" ht="25.5" x14ac:dyDescent="0.2">
      <c r="A152" s="15">
        <v>120</v>
      </c>
      <c r="B152" s="8" t="s">
        <v>299</v>
      </c>
      <c r="C152" s="21"/>
      <c r="D152" s="22"/>
      <c r="E152" s="22"/>
      <c r="F152" s="23"/>
      <c r="G152" s="24">
        <f t="shared" si="53"/>
        <v>0</v>
      </c>
      <c r="H152" s="24">
        <f t="shared" si="54"/>
        <v>0</v>
      </c>
      <c r="I152" s="25">
        <f t="shared" si="65"/>
        <v>0</v>
      </c>
      <c r="J152" s="24">
        <f t="shared" si="63"/>
        <v>0</v>
      </c>
      <c r="K152" s="25">
        <f t="shared" si="63"/>
        <v>0</v>
      </c>
      <c r="L152" s="24">
        <f t="shared" si="63"/>
        <v>0</v>
      </c>
      <c r="M152" s="25">
        <f t="shared" si="63"/>
        <v>0</v>
      </c>
      <c r="N152" s="24">
        <f t="shared" si="63"/>
        <v>0</v>
      </c>
      <c r="O152" s="25">
        <f t="shared" si="63"/>
        <v>0</v>
      </c>
      <c r="P152" s="24">
        <f t="shared" si="63"/>
        <v>0</v>
      </c>
      <c r="Q152" s="25">
        <f t="shared" si="63"/>
        <v>0</v>
      </c>
      <c r="R152" s="24">
        <f t="shared" si="63"/>
        <v>0</v>
      </c>
      <c r="S152" s="25">
        <f t="shared" si="64"/>
        <v>0</v>
      </c>
      <c r="T152" s="24">
        <f t="shared" si="51"/>
        <v>0</v>
      </c>
      <c r="U152" s="25">
        <f t="shared" si="51"/>
        <v>0</v>
      </c>
      <c r="V152" s="24">
        <f t="shared" si="51"/>
        <v>0</v>
      </c>
      <c r="W152" s="25">
        <f t="shared" si="51"/>
        <v>0</v>
      </c>
      <c r="X152" s="24">
        <f t="shared" si="51"/>
        <v>0</v>
      </c>
      <c r="Y152" s="24">
        <f t="shared" si="55"/>
        <v>0</v>
      </c>
      <c r="Z152" s="24">
        <f t="shared" si="56"/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/>
      <c r="AJ152" s="26"/>
      <c r="AK152" s="25"/>
      <c r="AL152" s="24"/>
      <c r="AM152" s="25"/>
      <c r="AN152" s="26"/>
      <c r="AO152" s="25">
        <v>0</v>
      </c>
      <c r="AP152" s="24">
        <v>0</v>
      </c>
      <c r="AQ152" s="24">
        <f t="shared" si="57"/>
        <v>0</v>
      </c>
      <c r="AR152" s="24">
        <f t="shared" si="58"/>
        <v>0</v>
      </c>
      <c r="AS152" s="25">
        <v>0</v>
      </c>
      <c r="AT152" s="24">
        <v>0</v>
      </c>
      <c r="AU152" s="25">
        <v>0</v>
      </c>
      <c r="AV152" s="24">
        <v>0</v>
      </c>
      <c r="AW152" s="25">
        <v>0</v>
      </c>
      <c r="AX152" s="24">
        <v>0</v>
      </c>
      <c r="AY152" s="25">
        <v>0</v>
      </c>
      <c r="AZ152" s="24">
        <v>0</v>
      </c>
      <c r="BA152" s="25"/>
      <c r="BB152" s="26"/>
      <c r="BC152" s="25"/>
      <c r="BD152" s="24"/>
      <c r="BE152" s="25"/>
      <c r="BF152" s="26"/>
      <c r="BG152" s="25">
        <v>0</v>
      </c>
      <c r="BH152" s="24">
        <v>0</v>
      </c>
      <c r="BI152" s="24">
        <f t="shared" si="59"/>
        <v>0</v>
      </c>
      <c r="BJ152" s="24">
        <f t="shared" si="60"/>
        <v>0</v>
      </c>
      <c r="BK152" s="25">
        <v>0</v>
      </c>
      <c r="BL152" s="24">
        <v>0</v>
      </c>
      <c r="BM152" s="25">
        <v>0</v>
      </c>
      <c r="BN152" s="24">
        <v>0</v>
      </c>
      <c r="BO152" s="25">
        <v>0</v>
      </c>
      <c r="BP152" s="24">
        <v>0</v>
      </c>
      <c r="BQ152" s="25"/>
      <c r="BR152" s="24"/>
      <c r="BS152" s="25"/>
      <c r="BT152" s="26"/>
      <c r="BU152" s="25"/>
      <c r="BV152" s="24"/>
      <c r="BW152" s="25"/>
      <c r="BX152" s="26"/>
      <c r="BY152" s="25">
        <v>0</v>
      </c>
      <c r="BZ152" s="24">
        <v>0</v>
      </c>
      <c r="CA152" s="24">
        <f t="shared" si="61"/>
        <v>0</v>
      </c>
      <c r="CB152" s="24">
        <f t="shared" si="62"/>
        <v>0</v>
      </c>
      <c r="CC152" s="25">
        <v>0</v>
      </c>
      <c r="CD152" s="24">
        <v>0</v>
      </c>
      <c r="CE152" s="25">
        <v>0</v>
      </c>
      <c r="CF152" s="24">
        <v>0</v>
      </c>
      <c r="CG152" s="25">
        <v>0</v>
      </c>
      <c r="CH152" s="24">
        <v>0</v>
      </c>
      <c r="CI152" s="25"/>
      <c r="CJ152" s="24"/>
      <c r="CK152" s="25"/>
      <c r="CL152" s="26"/>
      <c r="CM152" s="25"/>
      <c r="CN152" s="24"/>
      <c r="CO152" s="25"/>
      <c r="CP152" s="26"/>
      <c r="CQ152" s="25">
        <v>0</v>
      </c>
      <c r="CR152" s="24">
        <v>0</v>
      </c>
    </row>
    <row r="153" spans="1:96" s="58" customFormat="1" x14ac:dyDescent="0.2">
      <c r="A153" s="6"/>
      <c r="B153" s="13" t="s">
        <v>300</v>
      </c>
      <c r="C153" s="21"/>
      <c r="D153" s="22"/>
      <c r="E153" s="22"/>
      <c r="F153" s="23"/>
      <c r="G153" s="24">
        <f t="shared" si="53"/>
        <v>0</v>
      </c>
      <c r="H153" s="24">
        <f t="shared" si="54"/>
        <v>0</v>
      </c>
      <c r="I153" s="25">
        <f t="shared" si="65"/>
        <v>0</v>
      </c>
      <c r="J153" s="24">
        <f t="shared" si="63"/>
        <v>0</v>
      </c>
      <c r="K153" s="25">
        <f t="shared" si="63"/>
        <v>0</v>
      </c>
      <c r="L153" s="24">
        <f t="shared" si="63"/>
        <v>0</v>
      </c>
      <c r="M153" s="25">
        <f t="shared" si="63"/>
        <v>0</v>
      </c>
      <c r="N153" s="24">
        <f t="shared" si="63"/>
        <v>0</v>
      </c>
      <c r="O153" s="25">
        <f t="shared" si="63"/>
        <v>0</v>
      </c>
      <c r="P153" s="24">
        <f t="shared" si="63"/>
        <v>0</v>
      </c>
      <c r="Q153" s="25">
        <f t="shared" si="63"/>
        <v>0</v>
      </c>
      <c r="R153" s="24">
        <f t="shared" si="63"/>
        <v>0</v>
      </c>
      <c r="S153" s="25">
        <f t="shared" si="64"/>
        <v>0</v>
      </c>
      <c r="T153" s="24">
        <f t="shared" si="51"/>
        <v>0</v>
      </c>
      <c r="U153" s="25">
        <f t="shared" si="51"/>
        <v>0</v>
      </c>
      <c r="V153" s="24">
        <f t="shared" si="51"/>
        <v>0</v>
      </c>
      <c r="W153" s="25">
        <f t="shared" si="51"/>
        <v>0</v>
      </c>
      <c r="X153" s="24">
        <f t="shared" si="51"/>
        <v>0</v>
      </c>
      <c r="Y153" s="24">
        <f t="shared" si="55"/>
        <v>0</v>
      </c>
      <c r="Z153" s="24">
        <f t="shared" si="56"/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/>
      <c r="AJ153" s="26"/>
      <c r="AK153" s="25"/>
      <c r="AL153" s="24"/>
      <c r="AM153" s="25"/>
      <c r="AN153" s="26"/>
      <c r="AO153" s="25">
        <v>0</v>
      </c>
      <c r="AP153" s="24">
        <v>0</v>
      </c>
      <c r="AQ153" s="24">
        <f t="shared" si="57"/>
        <v>0</v>
      </c>
      <c r="AR153" s="24">
        <f t="shared" si="58"/>
        <v>0</v>
      </c>
      <c r="AS153" s="25">
        <v>0</v>
      </c>
      <c r="AT153" s="24">
        <v>0</v>
      </c>
      <c r="AU153" s="25">
        <v>0</v>
      </c>
      <c r="AV153" s="24">
        <v>0</v>
      </c>
      <c r="AW153" s="25">
        <v>0</v>
      </c>
      <c r="AX153" s="24">
        <v>0</v>
      </c>
      <c r="AY153" s="25">
        <v>0</v>
      </c>
      <c r="AZ153" s="24">
        <v>0</v>
      </c>
      <c r="BA153" s="25"/>
      <c r="BB153" s="26"/>
      <c r="BC153" s="25"/>
      <c r="BD153" s="24"/>
      <c r="BE153" s="25"/>
      <c r="BF153" s="26"/>
      <c r="BG153" s="25">
        <v>0</v>
      </c>
      <c r="BH153" s="24">
        <v>0</v>
      </c>
      <c r="BI153" s="24">
        <f t="shared" si="59"/>
        <v>0</v>
      </c>
      <c r="BJ153" s="24">
        <f t="shared" si="60"/>
        <v>0</v>
      </c>
      <c r="BK153" s="25">
        <v>0</v>
      </c>
      <c r="BL153" s="24">
        <v>0</v>
      </c>
      <c r="BM153" s="25">
        <v>0</v>
      </c>
      <c r="BN153" s="24">
        <v>0</v>
      </c>
      <c r="BO153" s="25">
        <v>0</v>
      </c>
      <c r="BP153" s="24">
        <v>0</v>
      </c>
      <c r="BQ153" s="25"/>
      <c r="BR153" s="24"/>
      <c r="BS153" s="25"/>
      <c r="BT153" s="26"/>
      <c r="BU153" s="25"/>
      <c r="BV153" s="24"/>
      <c r="BW153" s="25"/>
      <c r="BX153" s="26"/>
      <c r="BY153" s="25">
        <v>0</v>
      </c>
      <c r="BZ153" s="24">
        <v>0</v>
      </c>
      <c r="CA153" s="24">
        <f t="shared" si="61"/>
        <v>0</v>
      </c>
      <c r="CB153" s="24">
        <f t="shared" si="62"/>
        <v>0</v>
      </c>
      <c r="CC153" s="25">
        <v>0</v>
      </c>
      <c r="CD153" s="24">
        <v>0</v>
      </c>
      <c r="CE153" s="25">
        <v>0</v>
      </c>
      <c r="CF153" s="24">
        <v>0</v>
      </c>
      <c r="CG153" s="25">
        <v>0</v>
      </c>
      <c r="CH153" s="24">
        <v>0</v>
      </c>
      <c r="CI153" s="25"/>
      <c r="CJ153" s="24"/>
      <c r="CK153" s="25"/>
      <c r="CL153" s="26"/>
      <c r="CM153" s="25"/>
      <c r="CN153" s="24"/>
      <c r="CO153" s="25"/>
      <c r="CP153" s="26"/>
      <c r="CQ153" s="25">
        <v>0</v>
      </c>
      <c r="CR153" s="24">
        <v>0</v>
      </c>
    </row>
    <row r="154" spans="1:96" s="58" customFormat="1" x14ac:dyDescent="0.2">
      <c r="A154" s="15">
        <v>121</v>
      </c>
      <c r="B154" s="8" t="s">
        <v>152</v>
      </c>
      <c r="C154" s="21"/>
      <c r="D154" s="22"/>
      <c r="E154" s="22"/>
      <c r="F154" s="23"/>
      <c r="G154" s="24">
        <f t="shared" si="53"/>
        <v>5368795.2599999998</v>
      </c>
      <c r="H154" s="24">
        <f t="shared" si="54"/>
        <v>5368795.2599999998</v>
      </c>
      <c r="I154" s="25">
        <f t="shared" si="65"/>
        <v>0</v>
      </c>
      <c r="J154" s="24">
        <f t="shared" si="63"/>
        <v>0</v>
      </c>
      <c r="K154" s="25">
        <f t="shared" si="63"/>
        <v>0</v>
      </c>
      <c r="L154" s="24">
        <f t="shared" si="63"/>
        <v>0</v>
      </c>
      <c r="M154" s="25">
        <f t="shared" si="63"/>
        <v>0</v>
      </c>
      <c r="N154" s="24">
        <f t="shared" si="63"/>
        <v>5368795.2599999998</v>
      </c>
      <c r="O154" s="25">
        <f t="shared" si="63"/>
        <v>0</v>
      </c>
      <c r="P154" s="24">
        <f t="shared" si="63"/>
        <v>0</v>
      </c>
      <c r="Q154" s="25">
        <f t="shared" si="63"/>
        <v>0</v>
      </c>
      <c r="R154" s="24">
        <f t="shared" si="63"/>
        <v>0</v>
      </c>
      <c r="S154" s="25">
        <f t="shared" si="64"/>
        <v>0</v>
      </c>
      <c r="T154" s="24">
        <f t="shared" si="51"/>
        <v>0</v>
      </c>
      <c r="U154" s="25">
        <f t="shared" si="51"/>
        <v>0</v>
      </c>
      <c r="V154" s="24">
        <f t="shared" si="51"/>
        <v>0</v>
      </c>
      <c r="W154" s="25">
        <f t="shared" si="51"/>
        <v>0</v>
      </c>
      <c r="X154" s="24">
        <f t="shared" si="51"/>
        <v>0</v>
      </c>
      <c r="Y154" s="24">
        <f t="shared" si="55"/>
        <v>1610638.58</v>
      </c>
      <c r="Z154" s="24">
        <f t="shared" si="56"/>
        <v>1610638.58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1610638.58</v>
      </c>
      <c r="AG154" s="25">
        <v>0</v>
      </c>
      <c r="AH154" s="24">
        <v>0</v>
      </c>
      <c r="AI154" s="25"/>
      <c r="AJ154" s="26"/>
      <c r="AK154" s="25"/>
      <c r="AL154" s="24"/>
      <c r="AM154" s="25"/>
      <c r="AN154" s="26"/>
      <c r="AO154" s="25">
        <v>0</v>
      </c>
      <c r="AP154" s="24">
        <v>0</v>
      </c>
      <c r="AQ154" s="24">
        <f t="shared" si="57"/>
        <v>1073759.05</v>
      </c>
      <c r="AR154" s="24">
        <f t="shared" si="58"/>
        <v>1073759.05</v>
      </c>
      <c r="AS154" s="25">
        <v>0</v>
      </c>
      <c r="AT154" s="24">
        <v>0</v>
      </c>
      <c r="AU154" s="25">
        <v>0</v>
      </c>
      <c r="AV154" s="24">
        <v>0</v>
      </c>
      <c r="AW154" s="25">
        <v>0</v>
      </c>
      <c r="AX154" s="24">
        <v>1073759.05</v>
      </c>
      <c r="AY154" s="25"/>
      <c r="AZ154" s="24"/>
      <c r="BA154" s="25"/>
      <c r="BB154" s="26"/>
      <c r="BC154" s="25"/>
      <c r="BD154" s="24"/>
      <c r="BE154" s="25"/>
      <c r="BF154" s="26"/>
      <c r="BG154" s="25">
        <v>0</v>
      </c>
      <c r="BH154" s="24">
        <v>0</v>
      </c>
      <c r="BI154" s="24">
        <f t="shared" si="59"/>
        <v>1073759.05</v>
      </c>
      <c r="BJ154" s="24">
        <f t="shared" si="60"/>
        <v>1073759.05</v>
      </c>
      <c r="BK154" s="25">
        <v>0</v>
      </c>
      <c r="BL154" s="24">
        <v>0</v>
      </c>
      <c r="BM154" s="25">
        <v>0</v>
      </c>
      <c r="BN154" s="24">
        <v>0</v>
      </c>
      <c r="BO154" s="25">
        <v>0</v>
      </c>
      <c r="BP154" s="24">
        <v>1073759.05</v>
      </c>
      <c r="BQ154" s="25"/>
      <c r="BR154" s="24"/>
      <c r="BS154" s="25"/>
      <c r="BT154" s="26"/>
      <c r="BU154" s="25"/>
      <c r="BV154" s="24"/>
      <c r="BW154" s="25"/>
      <c r="BX154" s="26"/>
      <c r="BY154" s="25">
        <v>0</v>
      </c>
      <c r="BZ154" s="24">
        <v>0</v>
      </c>
      <c r="CA154" s="24">
        <f t="shared" si="61"/>
        <v>1610638.58</v>
      </c>
      <c r="CB154" s="24">
        <f t="shared" si="62"/>
        <v>1610638.58</v>
      </c>
      <c r="CC154" s="25">
        <v>0</v>
      </c>
      <c r="CD154" s="24">
        <v>0</v>
      </c>
      <c r="CE154" s="25">
        <v>0</v>
      </c>
      <c r="CF154" s="24">
        <v>0</v>
      </c>
      <c r="CG154" s="25">
        <v>0</v>
      </c>
      <c r="CH154" s="24">
        <v>1610638.58</v>
      </c>
      <c r="CI154" s="25"/>
      <c r="CJ154" s="24"/>
      <c r="CK154" s="25"/>
      <c r="CL154" s="26"/>
      <c r="CM154" s="25"/>
      <c r="CN154" s="24"/>
      <c r="CO154" s="25"/>
      <c r="CP154" s="26"/>
      <c r="CQ154" s="25">
        <v>0</v>
      </c>
      <c r="CR154" s="24">
        <v>0</v>
      </c>
    </row>
    <row r="155" spans="1:96" s="58" customFormat="1" x14ac:dyDescent="0.2">
      <c r="A155" s="15"/>
      <c r="B155" s="5" t="s">
        <v>301</v>
      </c>
      <c r="C155" s="21"/>
      <c r="D155" s="22"/>
      <c r="E155" s="22"/>
      <c r="F155" s="23"/>
      <c r="G155" s="24">
        <f t="shared" si="53"/>
        <v>0</v>
      </c>
      <c r="H155" s="24">
        <f t="shared" si="54"/>
        <v>0</v>
      </c>
      <c r="I155" s="25">
        <f t="shared" si="65"/>
        <v>0</v>
      </c>
      <c r="J155" s="24">
        <f t="shared" si="63"/>
        <v>0</v>
      </c>
      <c r="K155" s="25">
        <f t="shared" si="63"/>
        <v>0</v>
      </c>
      <c r="L155" s="24">
        <f t="shared" si="63"/>
        <v>0</v>
      </c>
      <c r="M155" s="25">
        <f t="shared" si="63"/>
        <v>0</v>
      </c>
      <c r="N155" s="24">
        <f t="shared" si="63"/>
        <v>0</v>
      </c>
      <c r="O155" s="25">
        <f t="shared" si="63"/>
        <v>0</v>
      </c>
      <c r="P155" s="24">
        <f t="shared" si="63"/>
        <v>0</v>
      </c>
      <c r="Q155" s="25">
        <f t="shared" si="63"/>
        <v>0</v>
      </c>
      <c r="R155" s="24">
        <f t="shared" si="63"/>
        <v>0</v>
      </c>
      <c r="S155" s="25">
        <f t="shared" si="64"/>
        <v>0</v>
      </c>
      <c r="T155" s="24">
        <f t="shared" si="51"/>
        <v>0</v>
      </c>
      <c r="U155" s="25">
        <f t="shared" si="51"/>
        <v>0</v>
      </c>
      <c r="V155" s="24">
        <f t="shared" si="51"/>
        <v>0</v>
      </c>
      <c r="W155" s="25">
        <f t="shared" si="51"/>
        <v>0</v>
      </c>
      <c r="X155" s="24">
        <f t="shared" si="51"/>
        <v>0</v>
      </c>
      <c r="Y155" s="24">
        <f t="shared" si="55"/>
        <v>0</v>
      </c>
      <c r="Z155" s="24">
        <f t="shared" si="56"/>
        <v>0</v>
      </c>
      <c r="AA155" s="25">
        <v>0</v>
      </c>
      <c r="AB155" s="24">
        <v>0</v>
      </c>
      <c r="AC155" s="25">
        <v>0</v>
      </c>
      <c r="AD155" s="24">
        <v>0</v>
      </c>
      <c r="AE155" s="25">
        <v>0</v>
      </c>
      <c r="AF155" s="24">
        <v>0</v>
      </c>
      <c r="AG155" s="25"/>
      <c r="AH155" s="24"/>
      <c r="AI155" s="25"/>
      <c r="AJ155" s="26"/>
      <c r="AK155" s="25"/>
      <c r="AL155" s="24"/>
      <c r="AM155" s="25"/>
      <c r="AN155" s="26"/>
      <c r="AO155" s="25">
        <v>0</v>
      </c>
      <c r="AP155" s="24">
        <v>0</v>
      </c>
      <c r="AQ155" s="24">
        <f t="shared" si="57"/>
        <v>0</v>
      </c>
      <c r="AR155" s="24">
        <f t="shared" si="58"/>
        <v>0</v>
      </c>
      <c r="AS155" s="25">
        <v>0</v>
      </c>
      <c r="AT155" s="24">
        <v>0</v>
      </c>
      <c r="AU155" s="25">
        <v>0</v>
      </c>
      <c r="AV155" s="24">
        <v>0</v>
      </c>
      <c r="AW155" s="25">
        <v>0</v>
      </c>
      <c r="AX155" s="24">
        <v>0</v>
      </c>
      <c r="AY155" s="25"/>
      <c r="AZ155" s="24"/>
      <c r="BA155" s="25"/>
      <c r="BB155" s="26"/>
      <c r="BC155" s="25"/>
      <c r="BD155" s="24"/>
      <c r="BE155" s="25"/>
      <c r="BF155" s="26"/>
      <c r="BG155" s="25">
        <v>0</v>
      </c>
      <c r="BH155" s="24">
        <v>0</v>
      </c>
      <c r="BI155" s="24">
        <f t="shared" si="59"/>
        <v>0</v>
      </c>
      <c r="BJ155" s="24">
        <f t="shared" si="60"/>
        <v>0</v>
      </c>
      <c r="BK155" s="25">
        <v>0</v>
      </c>
      <c r="BL155" s="24">
        <v>0</v>
      </c>
      <c r="BM155" s="25">
        <v>0</v>
      </c>
      <c r="BN155" s="24">
        <v>0</v>
      </c>
      <c r="BO155" s="25">
        <v>0</v>
      </c>
      <c r="BP155" s="24">
        <v>0</v>
      </c>
      <c r="BQ155" s="25"/>
      <c r="BR155" s="24"/>
      <c r="BS155" s="25"/>
      <c r="BT155" s="26"/>
      <c r="BU155" s="25"/>
      <c r="BV155" s="24"/>
      <c r="BW155" s="25"/>
      <c r="BX155" s="26"/>
      <c r="BY155" s="25">
        <v>0</v>
      </c>
      <c r="BZ155" s="24">
        <v>0</v>
      </c>
      <c r="CA155" s="24">
        <f t="shared" si="61"/>
        <v>0</v>
      </c>
      <c r="CB155" s="24">
        <f t="shared" si="62"/>
        <v>0</v>
      </c>
      <c r="CC155" s="25">
        <v>0</v>
      </c>
      <c r="CD155" s="24">
        <v>0</v>
      </c>
      <c r="CE155" s="25">
        <v>0</v>
      </c>
      <c r="CF155" s="24">
        <v>0</v>
      </c>
      <c r="CG155" s="25">
        <v>0</v>
      </c>
      <c r="CH155" s="24">
        <v>0</v>
      </c>
      <c r="CI155" s="25"/>
      <c r="CJ155" s="24"/>
      <c r="CK155" s="25"/>
      <c r="CL155" s="26"/>
      <c r="CM155" s="25"/>
      <c r="CN155" s="24"/>
      <c r="CO155" s="25"/>
      <c r="CP155" s="26"/>
      <c r="CQ155" s="25">
        <v>0</v>
      </c>
      <c r="CR155" s="24">
        <v>0</v>
      </c>
    </row>
    <row r="156" spans="1:96" x14ac:dyDescent="0.25">
      <c r="A156" s="15">
        <v>122</v>
      </c>
      <c r="B156" s="8" t="s">
        <v>302</v>
      </c>
      <c r="C156" s="59"/>
      <c r="D156" s="60"/>
      <c r="E156" s="60"/>
      <c r="F156" s="61"/>
      <c r="G156" s="24">
        <f t="shared" si="53"/>
        <v>0</v>
      </c>
      <c r="H156" s="24">
        <f t="shared" si="54"/>
        <v>0</v>
      </c>
      <c r="I156" s="25">
        <f t="shared" si="65"/>
        <v>0</v>
      </c>
      <c r="J156" s="24">
        <f t="shared" si="63"/>
        <v>0</v>
      </c>
      <c r="K156" s="25">
        <f t="shared" si="63"/>
        <v>0</v>
      </c>
      <c r="L156" s="24">
        <f t="shared" si="63"/>
        <v>0</v>
      </c>
      <c r="M156" s="25">
        <f t="shared" si="63"/>
        <v>0</v>
      </c>
      <c r="N156" s="24">
        <f t="shared" si="63"/>
        <v>0</v>
      </c>
      <c r="O156" s="25">
        <f t="shared" si="63"/>
        <v>0</v>
      </c>
      <c r="P156" s="24">
        <f t="shared" si="63"/>
        <v>0</v>
      </c>
      <c r="Q156" s="25">
        <f t="shared" si="63"/>
        <v>0</v>
      </c>
      <c r="R156" s="24">
        <f t="shared" si="63"/>
        <v>0</v>
      </c>
      <c r="S156" s="25">
        <f t="shared" si="64"/>
        <v>0</v>
      </c>
      <c r="T156" s="24">
        <f t="shared" si="51"/>
        <v>0</v>
      </c>
      <c r="U156" s="25">
        <f t="shared" si="51"/>
        <v>0</v>
      </c>
      <c r="V156" s="24">
        <f t="shared" si="51"/>
        <v>0</v>
      </c>
      <c r="W156" s="25">
        <f t="shared" si="51"/>
        <v>0</v>
      </c>
      <c r="X156" s="24">
        <f t="shared" si="51"/>
        <v>0</v>
      </c>
      <c r="Y156" s="24">
        <f t="shared" si="55"/>
        <v>0</v>
      </c>
      <c r="Z156" s="24">
        <f t="shared" si="56"/>
        <v>0</v>
      </c>
      <c r="AA156" s="25">
        <v>0</v>
      </c>
      <c r="AB156" s="24">
        <v>0</v>
      </c>
      <c r="AC156" s="25">
        <v>0</v>
      </c>
      <c r="AD156" s="24">
        <v>0</v>
      </c>
      <c r="AE156" s="25">
        <v>0</v>
      </c>
      <c r="AF156" s="24">
        <v>0</v>
      </c>
      <c r="AG156" s="25"/>
      <c r="AH156" s="24"/>
      <c r="AI156" s="25"/>
      <c r="AJ156" s="24"/>
      <c r="AK156" s="25"/>
      <c r="AL156" s="24"/>
      <c r="AM156" s="25"/>
      <c r="AN156" s="24"/>
      <c r="AO156" s="25">
        <v>0</v>
      </c>
      <c r="AP156" s="24">
        <v>0</v>
      </c>
      <c r="AQ156" s="24">
        <f t="shared" si="57"/>
        <v>0</v>
      </c>
      <c r="AR156" s="24">
        <f t="shared" si="58"/>
        <v>0</v>
      </c>
      <c r="AS156" s="25">
        <v>0</v>
      </c>
      <c r="AT156" s="24">
        <v>0</v>
      </c>
      <c r="AU156" s="25">
        <v>0</v>
      </c>
      <c r="AV156" s="24">
        <v>0</v>
      </c>
      <c r="AW156" s="25">
        <v>0</v>
      </c>
      <c r="AX156" s="24">
        <v>0</v>
      </c>
      <c r="AY156" s="25"/>
      <c r="AZ156" s="24"/>
      <c r="BA156" s="25"/>
      <c r="BB156" s="24"/>
      <c r="BC156" s="25"/>
      <c r="BD156" s="24"/>
      <c r="BE156" s="25"/>
      <c r="BF156" s="24"/>
      <c r="BG156" s="25">
        <v>0</v>
      </c>
      <c r="BH156" s="24">
        <v>0</v>
      </c>
      <c r="BI156" s="24">
        <f t="shared" si="59"/>
        <v>0</v>
      </c>
      <c r="BJ156" s="24">
        <f t="shared" si="60"/>
        <v>0</v>
      </c>
      <c r="BK156" s="25">
        <v>0</v>
      </c>
      <c r="BL156" s="24">
        <v>0</v>
      </c>
      <c r="BM156" s="25">
        <v>0</v>
      </c>
      <c r="BN156" s="24">
        <v>0</v>
      </c>
      <c r="BO156" s="25">
        <v>0</v>
      </c>
      <c r="BP156" s="24">
        <v>0</v>
      </c>
      <c r="BQ156" s="25"/>
      <c r="BR156" s="24"/>
      <c r="BS156" s="25"/>
      <c r="BT156" s="24"/>
      <c r="BU156" s="25"/>
      <c r="BV156" s="24"/>
      <c r="BW156" s="25"/>
      <c r="BX156" s="24"/>
      <c r="BY156" s="25">
        <v>0</v>
      </c>
      <c r="BZ156" s="24">
        <v>0</v>
      </c>
      <c r="CA156" s="24">
        <f t="shared" si="61"/>
        <v>0</v>
      </c>
      <c r="CB156" s="24">
        <f t="shared" si="62"/>
        <v>0</v>
      </c>
      <c r="CC156" s="25">
        <v>0</v>
      </c>
      <c r="CD156" s="24">
        <v>0</v>
      </c>
      <c r="CE156" s="25">
        <v>0</v>
      </c>
      <c r="CF156" s="24">
        <v>0</v>
      </c>
      <c r="CG156" s="25">
        <v>0</v>
      </c>
      <c r="CH156" s="24">
        <v>0</v>
      </c>
      <c r="CI156" s="25"/>
      <c r="CJ156" s="24"/>
      <c r="CK156" s="25"/>
      <c r="CL156" s="24"/>
      <c r="CM156" s="25"/>
      <c r="CN156" s="24"/>
      <c r="CO156" s="25"/>
      <c r="CP156" s="24"/>
      <c r="CQ156" s="25">
        <v>0</v>
      </c>
      <c r="CR156" s="24">
        <v>0</v>
      </c>
    </row>
    <row r="157" spans="1:96" s="58" customFormat="1" x14ac:dyDescent="0.2">
      <c r="A157" s="17">
        <v>123</v>
      </c>
      <c r="B157" s="18" t="s">
        <v>303</v>
      </c>
      <c r="C157" s="62">
        <v>330423</v>
      </c>
      <c r="D157" s="63" t="s">
        <v>146</v>
      </c>
      <c r="E157" s="63" t="s">
        <v>129</v>
      </c>
      <c r="F157" s="64" t="s">
        <v>143</v>
      </c>
      <c r="G157" s="65">
        <f t="shared" si="53"/>
        <v>0</v>
      </c>
      <c r="H157" s="65">
        <f>J157+L157+N157</f>
        <v>0</v>
      </c>
      <c r="I157" s="66">
        <f>AA157+AS157+BK157+CC157</f>
        <v>0</v>
      </c>
      <c r="J157" s="65">
        <f t="shared" si="63"/>
        <v>0</v>
      </c>
      <c r="K157" s="66">
        <f t="shared" si="63"/>
        <v>0</v>
      </c>
      <c r="L157" s="65">
        <f t="shared" si="63"/>
        <v>0</v>
      </c>
      <c r="M157" s="66">
        <f t="shared" si="63"/>
        <v>0</v>
      </c>
      <c r="N157" s="65">
        <f t="shared" si="63"/>
        <v>0</v>
      </c>
      <c r="O157" s="66">
        <f t="shared" si="63"/>
        <v>0</v>
      </c>
      <c r="P157" s="65">
        <f t="shared" si="63"/>
        <v>0</v>
      </c>
      <c r="Q157" s="66">
        <f t="shared" si="63"/>
        <v>0</v>
      </c>
      <c r="R157" s="65">
        <f t="shared" si="63"/>
        <v>0</v>
      </c>
      <c r="S157" s="66">
        <f t="shared" si="64"/>
        <v>0</v>
      </c>
      <c r="T157" s="65">
        <f t="shared" si="51"/>
        <v>0</v>
      </c>
      <c r="U157" s="66">
        <f t="shared" si="51"/>
        <v>0</v>
      </c>
      <c r="V157" s="65">
        <f t="shared" si="51"/>
        <v>0</v>
      </c>
      <c r="W157" s="66">
        <f t="shared" si="51"/>
        <v>0</v>
      </c>
      <c r="X157" s="65">
        <f t="shared" si="51"/>
        <v>0</v>
      </c>
      <c r="Y157" s="65">
        <f t="shared" si="55"/>
        <v>0</v>
      </c>
      <c r="Z157" s="65">
        <f t="shared" si="56"/>
        <v>0</v>
      </c>
      <c r="AA157" s="67">
        <v>0</v>
      </c>
      <c r="AB157" s="68">
        <v>0</v>
      </c>
      <c r="AC157" s="67">
        <v>0</v>
      </c>
      <c r="AD157" s="68">
        <v>0</v>
      </c>
      <c r="AE157" s="67">
        <v>0</v>
      </c>
      <c r="AF157" s="68">
        <v>0</v>
      </c>
      <c r="AG157" s="67"/>
      <c r="AH157" s="68"/>
      <c r="AI157" s="67"/>
      <c r="AJ157" s="68"/>
      <c r="AK157" s="67"/>
      <c r="AL157" s="68"/>
      <c r="AM157" s="67"/>
      <c r="AN157" s="68"/>
      <c r="AO157" s="67">
        <v>0</v>
      </c>
      <c r="AP157" s="68">
        <v>0</v>
      </c>
      <c r="AQ157" s="24">
        <f t="shared" si="57"/>
        <v>0</v>
      </c>
      <c r="AR157" s="65">
        <f t="shared" si="58"/>
        <v>0</v>
      </c>
      <c r="AS157" s="67">
        <v>0</v>
      </c>
      <c r="AT157" s="68">
        <v>0</v>
      </c>
      <c r="AU157" s="67">
        <v>0</v>
      </c>
      <c r="AV157" s="68">
        <v>0</v>
      </c>
      <c r="AW157" s="67">
        <v>0</v>
      </c>
      <c r="AX157" s="68">
        <v>0</v>
      </c>
      <c r="AY157" s="67"/>
      <c r="AZ157" s="68"/>
      <c r="BA157" s="67"/>
      <c r="BB157" s="68"/>
      <c r="BC157" s="67"/>
      <c r="BD157" s="68"/>
      <c r="BE157" s="67"/>
      <c r="BF157" s="68"/>
      <c r="BG157" s="67">
        <v>0</v>
      </c>
      <c r="BH157" s="68">
        <v>0</v>
      </c>
      <c r="BI157" s="24">
        <f t="shared" si="59"/>
        <v>0</v>
      </c>
      <c r="BJ157" s="65">
        <f t="shared" si="60"/>
        <v>0</v>
      </c>
      <c r="BK157" s="67">
        <v>0</v>
      </c>
      <c r="BL157" s="68">
        <v>0</v>
      </c>
      <c r="BM157" s="67">
        <v>0</v>
      </c>
      <c r="BN157" s="68">
        <v>0</v>
      </c>
      <c r="BO157" s="67">
        <v>0</v>
      </c>
      <c r="BP157" s="68">
        <v>0</v>
      </c>
      <c r="BQ157" s="67">
        <f>[1]Лист2!$AM292</f>
        <v>0</v>
      </c>
      <c r="BR157" s="68">
        <f>[1]Лист2!$AM146</f>
        <v>0</v>
      </c>
      <c r="BS157" s="67">
        <f>[1]Лист2!$AJ292</f>
        <v>0</v>
      </c>
      <c r="BT157" s="68">
        <f>[1]Лист2!$AJ146</f>
        <v>0</v>
      </c>
      <c r="BU157" s="67">
        <f>[1]Лист2!$AK292</f>
        <v>0</v>
      </c>
      <c r="BV157" s="68">
        <f>[1]Лист2!$AK146</f>
        <v>0</v>
      </c>
      <c r="BW157" s="67">
        <f>[1]Лист2!$AL292</f>
        <v>0</v>
      </c>
      <c r="BX157" s="68">
        <f>[1]Лист2!$AL146</f>
        <v>0</v>
      </c>
      <c r="BY157" s="67">
        <v>0</v>
      </c>
      <c r="BZ157" s="68"/>
      <c r="CA157" s="65">
        <f t="shared" si="61"/>
        <v>0</v>
      </c>
      <c r="CB157" s="24">
        <f t="shared" si="62"/>
        <v>0</v>
      </c>
      <c r="CC157" s="67">
        <v>0</v>
      </c>
      <c r="CD157" s="68">
        <v>0</v>
      </c>
      <c r="CE157" s="67">
        <v>0</v>
      </c>
      <c r="CF157" s="68">
        <v>0</v>
      </c>
      <c r="CG157" s="67">
        <v>0</v>
      </c>
      <c r="CH157" s="68">
        <v>0</v>
      </c>
      <c r="CI157" s="67">
        <f>[1]Лист2!$AW292</f>
        <v>0</v>
      </c>
      <c r="CJ157" s="68">
        <f>[1]Лист2!$AW146</f>
        <v>0</v>
      </c>
      <c r="CK157" s="67">
        <f>[1]Лист2!$AT292</f>
        <v>0</v>
      </c>
      <c r="CL157" s="68">
        <f>[1]Лист2!$AT146</f>
        <v>0</v>
      </c>
      <c r="CM157" s="67">
        <f>[1]Лист2!$AU292</f>
        <v>0</v>
      </c>
      <c r="CN157" s="68">
        <f>[1]Лист2!$AU146</f>
        <v>0</v>
      </c>
      <c r="CO157" s="67">
        <f>[1]Лист2!$AV292</f>
        <v>0</v>
      </c>
      <c r="CP157" s="68">
        <f>[1]Лист2!$AV146</f>
        <v>0</v>
      </c>
      <c r="CQ157" s="67">
        <v>0</v>
      </c>
      <c r="CR157" s="68">
        <v>0</v>
      </c>
    </row>
    <row r="158" spans="1:96" s="58" customFormat="1" ht="14.25" x14ac:dyDescent="0.2">
      <c r="A158" s="69"/>
      <c r="B158" s="70" t="s">
        <v>118</v>
      </c>
      <c r="C158" s="69"/>
      <c r="D158" s="71"/>
      <c r="E158" s="72"/>
      <c r="F158" s="73"/>
      <c r="G158" s="74">
        <f>SUBTOTAL(109,G9:G157)</f>
        <v>4424390756.0500002</v>
      </c>
      <c r="H158" s="74">
        <f>SUBTOTAL(109,H9:H157)</f>
        <v>1740895712.51</v>
      </c>
      <c r="I158" s="75">
        <f t="shared" ref="I158:X158" si="66">SUBTOTAL(109,I9:I157)</f>
        <v>1060473</v>
      </c>
      <c r="J158" s="74">
        <f t="shared" si="66"/>
        <v>588481220.87</v>
      </c>
      <c r="K158" s="75">
        <f t="shared" si="66"/>
        <v>207076</v>
      </c>
      <c r="L158" s="74">
        <f t="shared" si="66"/>
        <v>126176775.66</v>
      </c>
      <c r="M158" s="75">
        <f t="shared" si="66"/>
        <v>669084</v>
      </c>
      <c r="N158" s="74">
        <f t="shared" si="66"/>
        <v>1026237715.98</v>
      </c>
      <c r="O158" s="75">
        <f t="shared" si="66"/>
        <v>23116</v>
      </c>
      <c r="P158" s="74">
        <f t="shared" si="66"/>
        <v>467664974.62</v>
      </c>
      <c r="Q158" s="75">
        <f t="shared" si="66"/>
        <v>54372</v>
      </c>
      <c r="R158" s="74">
        <f t="shared" si="66"/>
        <v>1969036617.3599999</v>
      </c>
      <c r="S158" s="75">
        <f t="shared" si="66"/>
        <v>1039</v>
      </c>
      <c r="T158" s="74">
        <f t="shared" si="66"/>
        <v>36532155.130000003</v>
      </c>
      <c r="U158" s="75">
        <f t="shared" si="66"/>
        <v>1959</v>
      </c>
      <c r="V158" s="74">
        <f t="shared" si="66"/>
        <v>294900021.22000003</v>
      </c>
      <c r="W158" s="75">
        <f t="shared" si="66"/>
        <v>105285</v>
      </c>
      <c r="X158" s="74">
        <f t="shared" si="66"/>
        <v>246793451.56</v>
      </c>
      <c r="Y158" s="74">
        <f>SUBTOTAL(109,Y9:Y157)</f>
        <v>1333439891.7</v>
      </c>
      <c r="Z158" s="74">
        <f t="shared" ref="Z158:AP158" si="67">SUBTOTAL(109,Z9:Z157)</f>
        <v>489850688.51999998</v>
      </c>
      <c r="AA158" s="75">
        <f t="shared" si="67"/>
        <v>265129</v>
      </c>
      <c r="AB158" s="74">
        <f t="shared" si="67"/>
        <v>151952996.88</v>
      </c>
      <c r="AC158" s="75">
        <f t="shared" si="67"/>
        <v>51882</v>
      </c>
      <c r="AD158" s="74">
        <f t="shared" si="67"/>
        <v>37921993.359999999</v>
      </c>
      <c r="AE158" s="75">
        <f t="shared" si="67"/>
        <v>200727</v>
      </c>
      <c r="AF158" s="74">
        <f t="shared" si="67"/>
        <v>299975698.27999997</v>
      </c>
      <c r="AG158" s="75">
        <f t="shared" si="67"/>
        <v>6973</v>
      </c>
      <c r="AH158" s="74">
        <f t="shared" si="67"/>
        <v>146034299.16999999</v>
      </c>
      <c r="AI158" s="75">
        <f t="shared" si="67"/>
        <v>17486</v>
      </c>
      <c r="AJ158" s="74">
        <f t="shared" si="67"/>
        <v>635698835.01999998</v>
      </c>
      <c r="AK158" s="75">
        <f t="shared" si="67"/>
        <v>311</v>
      </c>
      <c r="AL158" s="74">
        <f t="shared" si="67"/>
        <v>10959646.539999999</v>
      </c>
      <c r="AM158" s="75">
        <f t="shared" si="67"/>
        <v>590</v>
      </c>
      <c r="AN158" s="74">
        <f t="shared" si="67"/>
        <v>88483553.180000007</v>
      </c>
      <c r="AO158" s="75">
        <f t="shared" si="67"/>
        <v>26323</v>
      </c>
      <c r="AP158" s="74">
        <f t="shared" si="67"/>
        <v>61856068.990000002</v>
      </c>
      <c r="AQ158" s="74">
        <f>SUBTOTAL(109,AQ9:AQ157)</f>
        <v>941127452.44000006</v>
      </c>
      <c r="AR158" s="74">
        <f t="shared" ref="AR158:BH158" si="68">SUBTOTAL(109,AR9:AR157)</f>
        <v>393509672.79000002</v>
      </c>
      <c r="AS158" s="75">
        <f t="shared" si="68"/>
        <v>212093</v>
      </c>
      <c r="AT158" s="74">
        <f t="shared" si="68"/>
        <v>142287904.99000001</v>
      </c>
      <c r="AU158" s="75">
        <f t="shared" si="68"/>
        <v>51778</v>
      </c>
      <c r="AV158" s="74">
        <f t="shared" si="68"/>
        <v>25235355.140000001</v>
      </c>
      <c r="AW158" s="75">
        <f t="shared" si="68"/>
        <v>133819</v>
      </c>
      <c r="AX158" s="74">
        <f t="shared" si="68"/>
        <v>225986412.66</v>
      </c>
      <c r="AY158" s="75">
        <f t="shared" si="68"/>
        <v>4628</v>
      </c>
      <c r="AZ158" s="74">
        <f t="shared" si="68"/>
        <v>93567978.310000002</v>
      </c>
      <c r="BA158" s="75">
        <f t="shared" si="68"/>
        <v>10835</v>
      </c>
      <c r="BB158" s="74">
        <f t="shared" si="68"/>
        <v>392387831.67000002</v>
      </c>
      <c r="BC158" s="75">
        <f t="shared" si="68"/>
        <v>208</v>
      </c>
      <c r="BD158" s="74">
        <f t="shared" si="68"/>
        <v>7306431.0300000003</v>
      </c>
      <c r="BE158" s="75">
        <f t="shared" si="68"/>
        <v>391</v>
      </c>
      <c r="BF158" s="74">
        <f t="shared" si="68"/>
        <v>59034191.43</v>
      </c>
      <c r="BG158" s="75">
        <f t="shared" si="68"/>
        <v>26322</v>
      </c>
      <c r="BH158" s="74">
        <f t="shared" si="68"/>
        <v>61661969.670000002</v>
      </c>
      <c r="BI158" s="74">
        <f>SUBTOTAL(109,BI9:BI157)</f>
        <v>936686904.50999999</v>
      </c>
      <c r="BJ158" s="74">
        <f t="shared" ref="BJ158:BZ158" si="69">SUBTOTAL(109,BJ9:BJ157)</f>
        <v>390504985.66000003</v>
      </c>
      <c r="BK158" s="75">
        <f t="shared" si="69"/>
        <v>212093</v>
      </c>
      <c r="BL158" s="74">
        <f t="shared" si="69"/>
        <v>142287904.99000001</v>
      </c>
      <c r="BM158" s="75">
        <f t="shared" si="69"/>
        <v>51778</v>
      </c>
      <c r="BN158" s="74">
        <f t="shared" si="69"/>
        <v>25235355.140000001</v>
      </c>
      <c r="BO158" s="75">
        <f t="shared" si="69"/>
        <v>133819</v>
      </c>
      <c r="BP158" s="74">
        <f t="shared" si="69"/>
        <v>222981725.53</v>
      </c>
      <c r="BQ158" s="75">
        <f t="shared" si="69"/>
        <v>4626</v>
      </c>
      <c r="BR158" s="74">
        <f t="shared" si="69"/>
        <v>93434661.530000001</v>
      </c>
      <c r="BS158" s="75">
        <f t="shared" si="69"/>
        <v>10833</v>
      </c>
      <c r="BT158" s="74">
        <f t="shared" si="69"/>
        <v>391085287.64999998</v>
      </c>
      <c r="BU158" s="75">
        <f t="shared" si="69"/>
        <v>208</v>
      </c>
      <c r="BV158" s="74">
        <f t="shared" si="69"/>
        <v>7306431.0300000003</v>
      </c>
      <c r="BW158" s="75">
        <f t="shared" si="69"/>
        <v>391</v>
      </c>
      <c r="BX158" s="74">
        <f t="shared" si="69"/>
        <v>59034191.43</v>
      </c>
      <c r="BY158" s="75">
        <f t="shared" si="69"/>
        <v>26318</v>
      </c>
      <c r="BZ158" s="74">
        <f t="shared" si="69"/>
        <v>61661969.670000002</v>
      </c>
      <c r="CA158" s="74">
        <f>SUBTOTAL(109,CA9:CA157)</f>
        <v>1213136507.4000001</v>
      </c>
      <c r="CB158" s="74">
        <f t="shared" ref="CB158:CR158" si="70">SUBTOTAL(109,CB9:CB157)</f>
        <v>467030365.54000002</v>
      </c>
      <c r="CC158" s="75">
        <f t="shared" si="70"/>
        <v>371158</v>
      </c>
      <c r="CD158" s="74">
        <f t="shared" si="70"/>
        <v>151952414.00999999</v>
      </c>
      <c r="CE158" s="75">
        <f t="shared" si="70"/>
        <v>51638</v>
      </c>
      <c r="CF158" s="74">
        <f t="shared" si="70"/>
        <v>37784072.020000003</v>
      </c>
      <c r="CG158" s="75">
        <f t="shared" si="70"/>
        <v>200719</v>
      </c>
      <c r="CH158" s="74">
        <f t="shared" si="70"/>
        <v>277293879.50999999</v>
      </c>
      <c r="CI158" s="75">
        <f t="shared" si="70"/>
        <v>6889</v>
      </c>
      <c r="CJ158" s="74">
        <f t="shared" si="70"/>
        <v>134628035.61000001</v>
      </c>
      <c r="CK158" s="75">
        <f t="shared" si="70"/>
        <v>15218</v>
      </c>
      <c r="CL158" s="74">
        <f t="shared" si="70"/>
        <v>549864663.01999998</v>
      </c>
      <c r="CM158" s="75">
        <f t="shared" si="70"/>
        <v>312</v>
      </c>
      <c r="CN158" s="74">
        <f t="shared" si="70"/>
        <v>10959646.529999999</v>
      </c>
      <c r="CO158" s="75">
        <f t="shared" si="70"/>
        <v>587</v>
      </c>
      <c r="CP158" s="74">
        <f t="shared" si="70"/>
        <v>88348085.180000007</v>
      </c>
      <c r="CQ158" s="75">
        <f t="shared" si="70"/>
        <v>26322</v>
      </c>
      <c r="CR158" s="74">
        <f t="shared" si="70"/>
        <v>61613443.229999997</v>
      </c>
    </row>
    <row r="160" spans="1:96" x14ac:dyDescent="0.25">
      <c r="B160" s="76" t="s">
        <v>159</v>
      </c>
      <c r="C160" s="77">
        <f>C158-D158-L158-N158-T158</f>
        <v>-1188946646.77</v>
      </c>
      <c r="D160" s="77">
        <f>D158-F158-H158-J158</f>
        <v>-2329376933.3800001</v>
      </c>
      <c r="E160" s="35"/>
      <c r="F160" s="35"/>
      <c r="G160" s="77">
        <f>G158-H158-P158-R158-X158</f>
        <v>0</v>
      </c>
      <c r="H160" s="77">
        <f>H158-J158-L158-N158</f>
        <v>0</v>
      </c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>
        <f>Y158-Z158-AH158-AJ158-AP158</f>
        <v>0</v>
      </c>
      <c r="Z160" s="77">
        <f>Z158-AB158-AD158-AF158</f>
        <v>0</v>
      </c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9"/>
      <c r="AP160" s="79"/>
      <c r="AQ160" s="77">
        <f>AQ158-AR158-AZ158-BB158-BH158</f>
        <v>0</v>
      </c>
      <c r="AR160" s="77">
        <f>AR158-AT158-AV158-AX158</f>
        <v>0</v>
      </c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9"/>
      <c r="BH160" s="79"/>
      <c r="BI160" s="77">
        <f>BI158-BJ158-BR158-BT158-BZ158</f>
        <v>0</v>
      </c>
      <c r="BJ160" s="77">
        <f>BJ158-BL158-BN158-BP158</f>
        <v>0</v>
      </c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7">
        <f>CA158-CB158-CJ158-CL158-CR158</f>
        <v>0</v>
      </c>
      <c r="CB160" s="77">
        <f>CB158-CD158-CF158-CH158</f>
        <v>0</v>
      </c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</row>
    <row r="161" spans="2:96" ht="17.25" customHeight="1" x14ac:dyDescent="0.25">
      <c r="B161" s="76"/>
      <c r="C161" s="35"/>
      <c r="D161" s="35"/>
      <c r="E161" s="35"/>
      <c r="F161" s="35"/>
      <c r="G161" s="77"/>
      <c r="H161" s="77">
        <f>H158-J158-L158-N158</f>
        <v>0</v>
      </c>
      <c r="R161" s="77"/>
      <c r="S161" s="77"/>
      <c r="Y161" s="35"/>
      <c r="Z161" s="35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35"/>
      <c r="AR161" s="35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35"/>
      <c r="BJ161" s="35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35"/>
      <c r="CB161" s="35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</row>
    <row r="162" spans="2:96" x14ac:dyDescent="0.25">
      <c r="B162" s="76" t="s">
        <v>160</v>
      </c>
      <c r="C162" s="77">
        <f t="shared" ref="C162:X162" si="71">C158-U158-AM158-BE158-BW158</f>
        <v>-3331</v>
      </c>
      <c r="D162" s="77">
        <f t="shared" si="71"/>
        <v>-501451957.25999999</v>
      </c>
      <c r="E162" s="77">
        <f>E158-W158-AO158-BG158-BY158</f>
        <v>-184248</v>
      </c>
      <c r="F162" s="77">
        <f t="shared" si="71"/>
        <v>-431973459.88999999</v>
      </c>
      <c r="G162" s="77">
        <f>G158-Y158-AQ158-BI158-CA158</f>
        <v>0</v>
      </c>
      <c r="H162" s="77">
        <f t="shared" si="71"/>
        <v>0</v>
      </c>
      <c r="I162" s="77">
        <f t="shared" si="71"/>
        <v>0</v>
      </c>
      <c r="J162" s="77">
        <f t="shared" si="71"/>
        <v>0</v>
      </c>
      <c r="K162" s="77">
        <f t="shared" si="71"/>
        <v>0</v>
      </c>
      <c r="L162" s="77">
        <f t="shared" si="71"/>
        <v>0</v>
      </c>
      <c r="M162" s="77">
        <f t="shared" si="71"/>
        <v>0</v>
      </c>
      <c r="N162" s="77">
        <f t="shared" si="71"/>
        <v>0</v>
      </c>
      <c r="O162" s="77">
        <f t="shared" si="71"/>
        <v>0</v>
      </c>
      <c r="P162" s="77">
        <f t="shared" si="71"/>
        <v>0</v>
      </c>
      <c r="Q162" s="77">
        <f t="shared" si="71"/>
        <v>0</v>
      </c>
      <c r="R162" s="77">
        <f t="shared" si="71"/>
        <v>0</v>
      </c>
      <c r="S162" s="77">
        <f t="shared" si="71"/>
        <v>0</v>
      </c>
      <c r="T162" s="77">
        <f t="shared" si="71"/>
        <v>0</v>
      </c>
      <c r="U162" s="77">
        <f t="shared" si="71"/>
        <v>0</v>
      </c>
      <c r="V162" s="77">
        <f t="shared" si="71"/>
        <v>0</v>
      </c>
      <c r="W162" s="77">
        <f>W158-AO158-BG158-BY158-CQ158</f>
        <v>0</v>
      </c>
      <c r="X162" s="77">
        <f t="shared" si="71"/>
        <v>0</v>
      </c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</row>
  </sheetData>
  <customSheetViews>
    <customSheetView guid="{E6B37C8E-E0DF-49D4-9ADC-526AC3027849}" scale="75" showPageBreaks="1" zeroValues="0" printArea="1" hiddenColumns="1" view="pageBreakPreview">
      <pane xSplit="5" ySplit="8" topLeftCell="X69" activePane="bottomRight" state="frozen"/>
      <selection pane="bottomRight" activeCell="A81" sqref="A81:XFD8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A4D3EDFF-1616-4999-9CFB-4A791D622F4B}" scale="90" showPageBreaks="1" zeroValues="0" printArea="1" hiddenColumns="1" view="pageBreakPreview">
      <pane xSplit="5" ySplit="8" topLeftCell="X69" activePane="bottomRight" state="frozen"/>
      <selection pane="bottomRight" activeCell="R86" sqref="R86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EDC71DCB-7AA5-4C5F-98A0-59C6796EDD33}" scale="90" showPageBreaks="1" zeroValues="0" printArea="1" hiddenColumns="1" view="pageBreakPreview">
      <pane xSplit="5" ySplit="8" topLeftCell="AF9" activePane="bottomRight" state="frozen"/>
      <selection pane="bottomRight" activeCell="AI15" sqref="AI1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856964FD-C69B-4DBD-A2ED-FC82A1EDBD1D}" showPageBreaks="1" zeroValues="0" printArea="1" hiddenColumns="1">
      <pane xSplit="5" ySplit="8" topLeftCell="BE33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4"/>
    </customSheetView>
    <customSheetView guid="{40AA6847-ADDF-4C74-8B3E-D1CCBEEB7235}" scale="90" showPageBreaks="1" zeroValues="0" printArea="1" hiddenColumns="1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0168BEDE-44AA-4177-A162-3293F5ED13C9}" scale="90" showPageBreaks="1" zeroValues="0" printArea="1" hiddenColumns="1" view="pageBreakPreview">
      <pane xSplit="5" ySplit="8" topLeftCell="CC132" activePane="bottomRight" state="frozen"/>
      <selection pane="bottomRight" activeCell="Y10" sqref="Y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A438F315-6496-4240-8882-7C29E0FE4492}" showPageBreaks="1" zeroValues="0" printArea="1" hiddenColumns="1">
      <pane xSplit="5" ySplit="8" topLeftCell="K105" activePane="bottomRight" state="frozen"/>
      <selection pane="bottomRight" activeCell="B105" sqref="B10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7"/>
    </customSheetView>
    <customSheetView guid="{6ACAC417-79FB-499C-A411-B589206B17E5}" scale="75" showPageBreaks="1" zeroValues="0" printArea="1" hiddenColumns="1" view="pageBreakPreview">
      <pane xSplit="5" ySplit="8" topLeftCell="M107" activePane="bottomRight" state="frozen"/>
      <selection pane="bottomRight" activeCell="BP107" sqref="BP10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8"/>
    </customSheetView>
    <customSheetView guid="{6F262C25-C940-4A18-87A7-375AC3356A57}" showPageBreaks="1" zeroValues="0" printArea="1" hiddenColumns="1">
      <pane xSplit="5" ySplit="8" topLeftCell="G50" activePane="bottomRight" state="frozen"/>
      <selection pane="bottomRight" activeCell="G54" sqref="G54:CR5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AC004A4D-2EC4-4BEE-88AA-6E7717173BE8}" showPageBreaks="1" zeroValues="0" printArea="1" hiddenColumns="1">
      <pane xSplit="5" ySplit="8" topLeftCell="G58" activePane="bottomRight" state="frozen"/>
      <selection pane="bottomRight" activeCell="B58" sqref="B5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0"/>
    </customSheetView>
    <customSheetView guid="{2AE181D0-EBE1-4976-8A10-E11977F7D69E}" scale="90" showPageBreaks="1" zeroValues="0" printArea="1" hiddenColumns="1" view="pageBreakPreview">
      <pane xSplit="5" ySplit="8" topLeftCell="G143" activePane="bottomRight" state="frozen"/>
      <selection pane="bottomRight" activeCell="U1" sqref="U1:X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1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2"/>
  <colBreaks count="4" manualBreakCount="4">
    <brk id="24" max="150" man="1"/>
    <brk id="42" max="150" man="1"/>
    <brk id="60" max="150" man="1"/>
    <brk id="7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МАКС</vt:lpstr>
      <vt:lpstr>КМС</vt:lpstr>
      <vt:lpstr>ИГС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2021-04-08T05:52:59Z</cp:lastPrinted>
  <dcterms:created xsi:type="dcterms:W3CDTF">2017-07-07T10:09:46Z</dcterms:created>
  <dcterms:modified xsi:type="dcterms:W3CDTF">2021-04-08T05:53:03Z</dcterms:modified>
</cp:coreProperties>
</file>