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ebOMS\Организация ОМС\Комиссия по разработке ТПОМС\2024\"/>
    </mc:Choice>
  </mc:AlternateContent>
  <bookViews>
    <workbookView xWindow="0" yWindow="0" windowWidth="28800" windowHeight="13425"/>
  </bookViews>
  <sheets>
    <sheet name="ВО" sheetId="1" r:id="rId1"/>
  </sheets>
  <definedNames>
    <definedName name="_xlnm._FilterDatabase" localSheetId="0" hidden="1">ВО!$A$9:$BF$152</definedName>
    <definedName name="Z_060B8E88_CA73_4659_B6EB_D4AA1F5BDD08_.wvu.FilterData" localSheetId="0" hidden="1">ВО!$A$9:$BF$152</definedName>
    <definedName name="Z_150CBBE2_8E77_41B9_90AD_D0DF4BC37CED_.wvu.FilterData" localSheetId="0" hidden="1">ВО!$A$9:$BF$152</definedName>
    <definedName name="Z_18A5B3F5_A9A3_4025_AF36_DEF7CBB95304_.wvu.FilterData" localSheetId="0" hidden="1">ВО!$A$9:$BF$152</definedName>
    <definedName name="Z_1930984A_2E94_4EAE_9C7B_E570C6CA3978_.wvu.FilterData" localSheetId="0" hidden="1">ВО!$A$9:$BF$152</definedName>
    <definedName name="Z_1B4F496E_598D_4D44_9F92_0CBA7462B216_.wvu.FilterData" localSheetId="0" hidden="1">ВО!$A$9:$BF$152</definedName>
    <definedName name="Z_1DE5D04C_EF0D_4C7B_AFAA_853AA0D3C0DE_.wvu.FilterData" localSheetId="0" hidden="1">ВО!$A$9:$BF$152</definedName>
    <definedName name="Z_1EAA3180_2648_4DEC_A734_4E890C582763_.wvu.Cols" localSheetId="0" hidden="1">ВО!$AQ:$AQ</definedName>
    <definedName name="Z_1EAA3180_2648_4DEC_A734_4E890C582763_.wvu.FilterData" localSheetId="0" hidden="1">ВО!$A$9:$BF$152</definedName>
    <definedName name="Z_1F9B8356_A481_465B_8BA5_BA4884847A98_.wvu.FilterData" localSheetId="0" hidden="1">ВО!$A$9:$BF$152</definedName>
    <definedName name="Z_2088AEAC_2222_452F_B1C0_A53B1ED7715C_.wvu.FilterData" localSheetId="0" hidden="1">ВО!$A$9:$BF$152</definedName>
    <definedName name="Z_240A5AEF_8C22_4138_9465_80C036AC6670_.wvu.FilterData" localSheetId="0" hidden="1">ВО!$A$9:$BF$152</definedName>
    <definedName name="Z_25F01C09_6AEE_4F2A_802B_B951A7F2E70F_.wvu.FilterData" localSheetId="0" hidden="1">ВО!$A$9:$BF$152</definedName>
    <definedName name="Z_27BA9278_0DCE_4B13_B3C5_C0A49976F2A4_.wvu.FilterData" localSheetId="0" hidden="1">ВО!$A$9:$BF$152</definedName>
    <definedName name="Z_284B33DB_C120_42EF_9423_4F78A26AFC90_.wvu.FilterData" localSheetId="0" hidden="1">ВО!$A$9:$BF$152</definedName>
    <definedName name="Z_28687168_A34B_43EC_A96D_633944851D71_.wvu.Cols" localSheetId="0" hidden="1">ВО!$D:$E</definedName>
    <definedName name="Z_28687168_A34B_43EC_A96D_633944851D71_.wvu.FilterData" localSheetId="0" hidden="1">ВО!$A$9:$BF$152</definedName>
    <definedName name="Z_2A7702EF_8B1D_4083_8CB0_D0D06D2F082E_.wvu.FilterData" localSheetId="0" hidden="1">ВО!$A$9:$BF$152</definedName>
    <definedName name="Z_2AE6832C_835E_4F40_8177_CD84AD551562_.wvu.FilterData" localSheetId="0" hidden="1">ВО!$A$9:$BF$152</definedName>
    <definedName name="Z_2DDC289C_A53A_4CB6_91A2_B45A8260F425_.wvu.FilterData" localSheetId="0" hidden="1">ВО!$A$9:$BF$152</definedName>
    <definedName name="Z_2DEC2509_5751_4758_B8D0_A5127DED99C6_.wvu.FilterData" localSheetId="0" hidden="1">ВО!$A$9:$BF$152</definedName>
    <definedName name="Z_318469F6_2B63_4AA1_A786_EBAAC66F132F_.wvu.FilterData" localSheetId="0" hidden="1">ВО!$A$9:$BF$152</definedName>
    <definedName name="Z_32F2DD2A_F0E1_48AE_9CA2_7434EA760C63_.wvu.FilterData" localSheetId="0" hidden="1">ВО!$A$9:$BF$152</definedName>
    <definedName name="Z_34EC1AF7_7D79_418E_A4E6_9DE0D40396D1_.wvu.FilterData" localSheetId="0" hidden="1">ВО!$A$9:$BF$152</definedName>
    <definedName name="Z_386C4324_0FE9_477B_B713_D7762E7A78A1_.wvu.FilterData" localSheetId="0" hidden="1">ВО!$A$9:$BF$152</definedName>
    <definedName name="Z_38A6A1CC_9241_45F4_9935_D144E065DCA9_.wvu.FilterData" localSheetId="0" hidden="1">ВО!$A$9:$BF$152</definedName>
    <definedName name="Z_39B0A259_0F18_4FF7_A2FF_E7FE556F5499_.wvu.FilterData" localSheetId="0" hidden="1">ВО!$A$9:$BF$152</definedName>
    <definedName name="Z_3B633C49_69A7_4530_BBBA_5BD7B7D87128_.wvu.FilterData" localSheetId="0" hidden="1">ВО!$A$9:$BF$152</definedName>
    <definedName name="Z_3BBE54C0_B773_4218_A643_4FAEB635D0D8_.wvu.FilterData" localSheetId="0" hidden="1">ВО!$A$9:$BF$152</definedName>
    <definedName name="Z_3BDCC01C_DFFC_463C_B701_4141E9D4B4DC_.wvu.FilterData" localSheetId="0" hidden="1">ВО!$A$9:$BF$152</definedName>
    <definedName name="Z_442C6721_E24A_4043_A35C_BB18C323D706_.wvu.FilterData" localSheetId="0" hidden="1">ВО!$A$9:$BF$152</definedName>
    <definedName name="Z_47026255_347E_49D3_8171_EE357BFD3D1D_.wvu.FilterData" localSheetId="0" hidden="1">ВО!$A$9:$BF$152</definedName>
    <definedName name="Z_4747AF50_6750_4676_8189_C61E6ACF1756_.wvu.FilterData" localSheetId="0" hidden="1">ВО!$A$9:$BF$152</definedName>
    <definedName name="Z_4858313F_1AA1_45B7_AA6B_D2E36B6AAA13_.wvu.FilterData" localSheetId="0" hidden="1">ВО!$A$9:$BF$152</definedName>
    <definedName name="Z_48DF187C_FA76_4200_9AED_20672DD60AD0_.wvu.FilterData" localSheetId="0" hidden="1">ВО!$A$9:$BF$152</definedName>
    <definedName name="Z_4B2ACD4C_C614_43A2_941E_12BF8524D6A6_.wvu.FilterData" localSheetId="0" hidden="1">ВО!$A$9:$BF$152</definedName>
    <definedName name="Z_4C3EEAC9_80A8_4829_A0F6_552EB9441C72_.wvu.FilterData" localSheetId="0" hidden="1">ВО!$A$9:$BF$152</definedName>
    <definedName name="Z_4C7CA1BD_A76B_48BD_846C_76B4DBDBB03B_.wvu.FilterData" localSheetId="0" hidden="1">ВО!$A$9:$BF$152</definedName>
    <definedName name="Z_4C99954E_337A_4EE2_A0B6_F8477F73EF55_.wvu.FilterData" localSheetId="0" hidden="1">ВО!$A$9:$BF$152</definedName>
    <definedName name="Z_4D6AECAB_C528_484B_80CF_0D898C7F05E1_.wvu.FilterData" localSheetId="0" hidden="1">ВО!$A$9:$BF$152</definedName>
    <definedName name="Z_4D78FBA0_F96C_4277_A048_266D5D9C6F12_.wvu.FilterData" localSheetId="0" hidden="1">ВО!$A$9:$BF$152</definedName>
    <definedName name="Z_4F005485_FBF2_4D2B_9467_403E54798FEA_.wvu.FilterData" localSheetId="0" hidden="1">ВО!$A$9:$BF$152</definedName>
    <definedName name="Z_4F637585_38A0_43C0_B648_05947106A606_.wvu.FilterData" localSheetId="0" hidden="1">ВО!$A$9:$BF$152</definedName>
    <definedName name="Z_5127E703_09E9_4552_96A7_1F8130AB12E3_.wvu.FilterData" localSheetId="0" hidden="1">ВО!$A$9:$BF$152</definedName>
    <definedName name="Z_53631CBC_D9F1_4075_A12C_2D7D94B06757_.wvu.FilterData" localSheetId="0" hidden="1">ВО!$A$9:$BF$152</definedName>
    <definedName name="Z_562EA269_EEBE_48B6_BB61_EEE66652420A_.wvu.FilterData" localSheetId="0" hidden="1">ВО!$A$9:$BF$152</definedName>
    <definedName name="Z_56F732BB_9AB7_4DD8_ACE1_9BF027D5A10A_.wvu.FilterData" localSheetId="0" hidden="1">ВО!$A$9:$BF$152</definedName>
    <definedName name="Z_5722BEB2_20FD_4359_8BA1_F95A2F3899B5_.wvu.FilterData" localSheetId="0" hidden="1">ВО!$A$9:$BF$152</definedName>
    <definedName name="Z_58D46528_4A94_4066_AD73_FA361F348900_.wvu.FilterData" localSheetId="0" hidden="1">ВО!$A$9:$BF$152</definedName>
    <definedName name="Z_5E9A220B_C178_418E_AD57_C2149FEC3614_.wvu.FilterData" localSheetId="0" hidden="1">ВО!$A$9:$BF$152</definedName>
    <definedName name="Z_63355AE1_5CE9_4963_9F84_F4B821CF4923_.wvu.FilterData" localSheetId="0" hidden="1">ВО!$A$9:$BF$152</definedName>
    <definedName name="Z_6A9E05C8_BFAB_40EE_BDB3_D09C2A715CC0_.wvu.FilterData" localSheetId="0" hidden="1">ВО!$A$9:$BF$152</definedName>
    <definedName name="Z_6BCD3EA2_253E_4BC0_8795_9480F617A330_.wvu.FilterData" localSheetId="0" hidden="1">ВО!$A$9:$BF$152</definedName>
    <definedName name="Z_719CE973_4263_4E1F_9F10_79F567BC1010_.wvu.FilterData" localSheetId="0" hidden="1">ВО!$A$9:$BF$152</definedName>
    <definedName name="Z_763051B9_62B1_490D_ABC2_8F7421BD55BB_.wvu.FilterData" localSheetId="0" hidden="1">ВО!$A$9:$BF$152</definedName>
    <definedName name="Z_7899D8EA_2F54_4FA3_8E17_F999C3F28850_.wvu.FilterData" localSheetId="0" hidden="1">ВО!$A$9:$BF$152</definedName>
    <definedName name="Z_78C18AB3_4B9F_427B_B7AD_2223AA06FCD5_.wvu.Cols" localSheetId="0" hidden="1">ВО!$D:$E</definedName>
    <definedName name="Z_78C18AB3_4B9F_427B_B7AD_2223AA06FCD5_.wvu.FilterData" localSheetId="0" hidden="1">ВО!$A$9:$BF$152</definedName>
    <definedName name="Z_7A7ACC03_C76F_4EB6_81AA_20178A83AFB5_.wvu.FilterData" localSheetId="0" hidden="1">ВО!$A$9:$BF$152</definedName>
    <definedName name="Z_811B9805_985D_4F99_9CC2_ABE87B4D0647_.wvu.Cols" localSheetId="0" hidden="1">ВО!$D:$E</definedName>
    <definedName name="Z_811B9805_985D_4F99_9CC2_ABE87B4D0647_.wvu.FilterData" localSheetId="0" hidden="1">ВО!$A$9:$BF$152</definedName>
    <definedName name="Z_81E32BF7_FF2B_4329_81A5_833ECF1DAACC_.wvu.FilterData" localSheetId="0" hidden="1">ВО!$A$9:$BF$152</definedName>
    <definedName name="Z_83DB735C_C9A3_40BA_B5B6_E15CBC3A9E11_.wvu.FilterData" localSheetId="0" hidden="1">ВО!$A$9:$BF$152</definedName>
    <definedName name="Z_840C6920_95E8_4AF2_BE6E_642E6C334DB6_.wvu.FilterData" localSheetId="0" hidden="1">ВО!$A$9:$BF$152</definedName>
    <definedName name="Z_84813B69_6075_4FAC_8D8D_CAD1CB9A8A7E_.wvu.FilterData" localSheetId="0" hidden="1">ВО!$A$9:$BF$152</definedName>
    <definedName name="Z_85635A66_28C5_418F_9452_2FDEFF25CB3B_.wvu.FilterData" localSheetId="0" hidden="1">ВО!$A$9:$BF$152</definedName>
    <definedName name="Z_8FA50CCD_E114_42D6_91C1_63E62E1952A7_.wvu.FilterData" localSheetId="0" hidden="1">ВО!$A$9:$BF$152</definedName>
    <definedName name="Z_9723D320_6381_424F_A1FE_A4D4BF79181F_.wvu.FilterData" localSheetId="0" hidden="1">ВО!$A$9:$BF$152</definedName>
    <definedName name="Z_98CD7C2C_BD07_4A21_B908_AE11CAD2EF44_.wvu.Cols" localSheetId="0" hidden="1">ВО!$D:$E</definedName>
    <definedName name="Z_98CD7C2C_BD07_4A21_B908_AE11CAD2EF44_.wvu.FilterData" localSheetId="0" hidden="1">ВО!$A$9:$BF$152</definedName>
    <definedName name="Z_99244971_050B_4CF8_9045_4709E7EB7905_.wvu.FilterData" localSheetId="0" hidden="1">ВО!$A$9:$BF$152</definedName>
    <definedName name="Z_998FA5C4_9B6D_4FA9_B194_68376104756C_.wvu.FilterData" localSheetId="0" hidden="1">ВО!$A$9:$BF$152</definedName>
    <definedName name="Z_9B8A1A5A_BD65_4745_B5BD_913C55E18659_.wvu.FilterData" localSheetId="0" hidden="1">ВО!$A$9:$BF$152</definedName>
    <definedName name="Z_9CAD1A7C_D3EC_4FFF_93B8_4DAA63B06EA9_.wvu.FilterData" localSheetId="0" hidden="1">ВО!$A$9:$BF$152</definedName>
    <definedName name="Z_A12DDE70_53DD_480E_ADBB_2E822B8DD30C_.wvu.FilterData" localSheetId="0" hidden="1">ВО!$A$9:$BF$152</definedName>
    <definedName name="Z_AA3AAA7C_5FBB_49CB_AAF7_D99C3CC2D07D_.wvu.FilterData" localSheetId="0" hidden="1">ВО!$A$9:$BF$152</definedName>
    <definedName name="Z_ACA0CA9B_8C81_43D2_BC1A_CD00CB371B28_.wvu.FilterData" localSheetId="0" hidden="1">ВО!$A$9:$BF$152</definedName>
    <definedName name="Z_ADC067B9_F402_4DB3_B5C2_6A3BD89A2AD9_.wvu.FilterData" localSheetId="0" hidden="1">ВО!$A$9:$BF$152</definedName>
    <definedName name="Z_AE335146_001E_424B_8CA9_C273F7FC3ACC_.wvu.FilterData" localSheetId="0" hidden="1">ВО!$A$9:$BF$152</definedName>
    <definedName name="Z_B317ED9F_24B5_4B4E_B437_9215AFB8DD5B_.wvu.FilterData" localSheetId="0" hidden="1">ВО!$A$9:$BF$152</definedName>
    <definedName name="Z_B31F7B41_F784_40DC_883A_A6B008EBF1CF_.wvu.FilterData" localSheetId="0" hidden="1">ВО!$A$9:$BF$152</definedName>
    <definedName name="Z_B4861DDA_AB7A_4591_80CD_4F79C06F1A50_.wvu.FilterData" localSheetId="0" hidden="1">ВО!$A$9:$BF$152</definedName>
    <definedName name="Z_B614FA7F_572B_4516_8894_8252988030A5_.wvu.FilterData" localSheetId="0" hidden="1">ВО!$A$9:$BF$152</definedName>
    <definedName name="Z_B6BA6827_5660_4A7C_98C5_30D286C961D4_.wvu.FilterData" localSheetId="0" hidden="1">ВО!$A$9:$BF$152</definedName>
    <definedName name="Z_B9342744_0100_48FF_9ED7_27D1A1BCA29F_.wvu.FilterData" localSheetId="0" hidden="1">ВО!$A$9:$BF$152</definedName>
    <definedName name="Z_BA07E118_9008_4598_9641_74481F4EF192_.wvu.FilterData" localSheetId="0" hidden="1">ВО!$A$9:$BF$152</definedName>
    <definedName name="Z_BAF818A7_E500_44E8_84DF_57190DF6DA7F_.wvu.Cols" localSheetId="0" hidden="1">ВО!$D:$E</definedName>
    <definedName name="Z_BAF818A7_E500_44E8_84DF_57190DF6DA7F_.wvu.FilterData" localSheetId="0" hidden="1">ВО!$A$9:$BF$152</definedName>
    <definedName name="Z_BE92D918_9B24_4158_9EE7_B96CA06D8952_.wvu.FilterData" localSheetId="0" hidden="1">ВО!$A$9:$BF$152</definedName>
    <definedName name="Z_C13C6733_0449_4B60_B067_F6DCA57F27FF_.wvu.FilterData" localSheetId="0" hidden="1">ВО!$A$9:$BF$152</definedName>
    <definedName name="Z_C3597F0F_5E3F_4DAF_ADBE_8E672C606A15_.wvu.FilterData" localSheetId="0" hidden="1">ВО!$A$9:$BF$152</definedName>
    <definedName name="Z_C3EE7201_7402_4E2B_AA41_3E6B37DDF01B_.wvu.FilterData" localSheetId="0" hidden="1">ВО!$A$9:$BF$152</definedName>
    <definedName name="Z_C4248040_9910_44D7_BC33_62987E80E805_.wvu.FilterData" localSheetId="0" hidden="1">ВО!$A$9:$BF$152</definedName>
    <definedName name="Z_C4539C41_D9FD_4902_A1A3_982D80ED9530_.wvu.Cols" localSheetId="0" hidden="1">ВО!$D:$E</definedName>
    <definedName name="Z_C4539C41_D9FD_4902_A1A3_982D80ED9530_.wvu.FilterData" localSheetId="0" hidden="1">ВО!$A$9:$BF$152</definedName>
    <definedName name="Z_C53A109F_E7CE_4B52_9346_957B9127237E_.wvu.FilterData" localSheetId="0" hidden="1">ВО!$A$9:$BF$152</definedName>
    <definedName name="Z_C9CA8E44_E63A_4DC4_AD28_43CB277CED16_.wvu.FilterData" localSheetId="0" hidden="1">ВО!$A$9:$BF$152</definedName>
    <definedName name="Z_CB915085_E906_4631_8CE7_85793F3C086D_.wvu.FilterData" localSheetId="0" hidden="1">ВО!$A$9:$BF$152</definedName>
    <definedName name="Z_D026995B_769F_48D2_96B7_23831519DB74_.wvu.FilterData" localSheetId="0" hidden="1">ВО!$A$9:$BF$152</definedName>
    <definedName name="Z_D102A002_8A91_4D25_B55C_A6CE5426F7F9_.wvu.FilterData" localSheetId="0" hidden="1">ВО!$A$9:$BF$152</definedName>
    <definedName name="Z_D30C1133_2C60_4A86_A93B_E29EB05FA578_.wvu.FilterData" localSheetId="0" hidden="1">ВО!$A$9:$BF$152</definedName>
    <definedName name="Z_D3C7DF92_7E3E_414E_821E_62477968AA33_.wvu.FilterData" localSheetId="0" hidden="1">ВО!$A$9:$BF$152</definedName>
    <definedName name="Z_D5DF5B8A_EA30_42A7_87D0_F718C0C2A60B_.wvu.FilterData" localSheetId="0" hidden="1">ВО!$A$9:$BF$152</definedName>
    <definedName name="Z_D7D2897E_AD0A_4CCE_8E10_B3CA4DD8B600_.wvu.FilterData" localSheetId="0" hidden="1">ВО!$A$9:$BF$152</definedName>
    <definedName name="Z_D87811B3_E7D1_4079_913A_24AD9998D688_.wvu.FilterData" localSheetId="0" hidden="1">ВО!$A$9:$BF$152</definedName>
    <definedName name="Z_DC9A0776_BF4E_47BE_8704_95C898AEF6B5_.wvu.FilterData" localSheetId="0" hidden="1">ВО!$A$9:$BF$152</definedName>
    <definedName name="Z_DD9CCE45_6A0F_4FE5_B2BC_D14CF99AD305_.wvu.FilterData" localSheetId="0" hidden="1">ВО!$A$9:$BF$152</definedName>
    <definedName name="Z_DF2EA452_E943_43E3_B9CD_73E0FC25F1B6_.wvu.FilterData" localSheetId="0" hidden="1">ВО!$A$9:$BF$152</definedName>
    <definedName name="Z_E7DD2DF3_4B69_4DE5_8EB8_965B4CC091CE_.wvu.FilterData" localSheetId="0" hidden="1">ВО!$A$9:$BF$152</definedName>
    <definedName name="Z_E95E9E96_3437_4122_BDE3_524FC77C7C1B_.wvu.FilterData" localSheetId="0" hidden="1">ВО!$A$9:$BF$152</definedName>
    <definedName name="Z_EF326725_1F77_4A03_A8B8_9406D563AEDD_.wvu.FilterData" localSheetId="0" hidden="1">ВО!$A$9:$BF$152</definedName>
    <definedName name="Z_F0BBF161_8B19_44DC_AD38_10DA3B84357E_.wvu.FilterData" localSheetId="0" hidden="1">ВО!$A$9:$BF$152</definedName>
    <definedName name="Z_F2D87B74_DD07_4C74_B7BE_15F2F80FFFBA_.wvu.FilterData" localSheetId="0" hidden="1">ВО!$A$9:$BF$152</definedName>
    <definedName name="Z_F6A6350A_86AD_41F1_9BF5_91F6E716F775_.wvu.FilterData" localSheetId="0" hidden="1">ВО!$A$9:$BF$152</definedName>
    <definedName name="Z_FB19649D_E953_4BAA_9D22_A3183B6846FF_.wvu.FilterData" localSheetId="0" hidden="1">ВО!$A$9:$BF$152</definedName>
    <definedName name="Z_FD9939BB_1A43_48E5_912D_BB5F8CEA0092_.wvu.FilterData" localSheetId="0" hidden="1">ВО!$A$9:$BF$152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2" i="1" l="1"/>
  <c r="G9" i="1" l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F152" i="1"/>
  <c r="BE152" i="1"/>
  <c r="AZ152" i="1"/>
  <c r="AY152" i="1"/>
  <c r="AX152" i="1"/>
  <c r="AW152" i="1"/>
  <c r="AS152" i="1"/>
  <c r="AR152" i="1"/>
  <c r="AQ152" i="1"/>
  <c r="AP152" i="1"/>
  <c r="AO152" i="1"/>
  <c r="AN152" i="1"/>
  <c r="AM152" i="1"/>
  <c r="AL152" i="1"/>
  <c r="AK152" i="1"/>
  <c r="AH152" i="1"/>
  <c r="AG152" i="1"/>
  <c r="AF152" i="1"/>
  <c r="AE152" i="1"/>
  <c r="AC152" i="1"/>
  <c r="AB152" i="1"/>
  <c r="AA152" i="1"/>
  <c r="Y152" i="1"/>
  <c r="W152" i="1"/>
  <c r="V152" i="1"/>
  <c r="U152" i="1"/>
  <c r="T152" i="1"/>
  <c r="S152" i="1"/>
  <c r="O152" i="1"/>
  <c r="N152" i="1"/>
  <c r="M152" i="1"/>
  <c r="J152" i="1"/>
  <c r="H152" i="1"/>
  <c r="G152" i="1"/>
  <c r="BD151" i="1"/>
  <c r="BC151" i="1"/>
  <c r="BB151" i="1"/>
  <c r="BA151" i="1"/>
  <c r="AV151" i="1"/>
  <c r="AU151" i="1"/>
  <c r="AT151" i="1"/>
  <c r="AI151" i="1"/>
  <c r="R151" i="1"/>
  <c r="I151" i="1" s="1"/>
  <c r="F151" i="1" s="1"/>
  <c r="P151" i="1"/>
  <c r="BD150" i="1"/>
  <c r="BC150" i="1"/>
  <c r="BB150" i="1"/>
  <c r="BA150" i="1"/>
  <c r="AV150" i="1"/>
  <c r="AU150" i="1"/>
  <c r="AT150" i="1"/>
  <c r="AI150" i="1"/>
  <c r="R150" i="1"/>
  <c r="I150" i="1" s="1"/>
  <c r="F150" i="1" s="1"/>
  <c r="P150" i="1"/>
  <c r="BD149" i="1"/>
  <c r="BC149" i="1"/>
  <c r="BB149" i="1"/>
  <c r="BA149" i="1"/>
  <c r="AV149" i="1"/>
  <c r="AU149" i="1"/>
  <c r="AT149" i="1"/>
  <c r="AI149" i="1"/>
  <c r="R149" i="1"/>
  <c r="I149" i="1" s="1"/>
  <c r="F149" i="1" s="1"/>
  <c r="P149" i="1"/>
  <c r="BD148" i="1"/>
  <c r="BC148" i="1"/>
  <c r="BB148" i="1"/>
  <c r="BA148" i="1"/>
  <c r="AV148" i="1"/>
  <c r="AU148" i="1"/>
  <c r="AT148" i="1"/>
  <c r="AI148" i="1"/>
  <c r="R148" i="1"/>
  <c r="I148" i="1" s="1"/>
  <c r="F148" i="1" s="1"/>
  <c r="P148" i="1"/>
  <c r="BD147" i="1"/>
  <c r="BC147" i="1"/>
  <c r="BB147" i="1"/>
  <c r="BA147" i="1"/>
  <c r="AV147" i="1"/>
  <c r="AU147" i="1"/>
  <c r="AT147" i="1"/>
  <c r="AI147" i="1"/>
  <c r="R147" i="1"/>
  <c r="I147" i="1" s="1"/>
  <c r="F147" i="1" s="1"/>
  <c r="P147" i="1"/>
  <c r="BD146" i="1"/>
  <c r="BC146" i="1"/>
  <c r="BB146" i="1"/>
  <c r="BA146" i="1"/>
  <c r="AV146" i="1"/>
  <c r="AU146" i="1"/>
  <c r="AT146" i="1"/>
  <c r="AI146" i="1"/>
  <c r="R146" i="1"/>
  <c r="I146" i="1" s="1"/>
  <c r="F146" i="1" s="1"/>
  <c r="P146" i="1"/>
  <c r="BD145" i="1"/>
  <c r="BC145" i="1"/>
  <c r="BB145" i="1"/>
  <c r="BA145" i="1"/>
  <c r="AV145" i="1"/>
  <c r="AU145" i="1"/>
  <c r="AT145" i="1"/>
  <c r="AI145" i="1"/>
  <c r="R145" i="1"/>
  <c r="I145" i="1" s="1"/>
  <c r="F145" i="1" s="1"/>
  <c r="P145" i="1"/>
  <c r="BD144" i="1"/>
  <c r="BC144" i="1"/>
  <c r="BB144" i="1"/>
  <c r="BA144" i="1"/>
  <c r="AV144" i="1"/>
  <c r="AU144" i="1"/>
  <c r="AT144" i="1"/>
  <c r="AI144" i="1"/>
  <c r="R144" i="1"/>
  <c r="I144" i="1" s="1"/>
  <c r="F144" i="1" s="1"/>
  <c r="P144" i="1"/>
  <c r="BD143" i="1"/>
  <c r="BC143" i="1"/>
  <c r="BB143" i="1"/>
  <c r="BA143" i="1"/>
  <c r="AV143" i="1"/>
  <c r="AU143" i="1"/>
  <c r="AT143" i="1"/>
  <c r="AI143" i="1"/>
  <c r="R143" i="1"/>
  <c r="I143" i="1" s="1"/>
  <c r="F143" i="1" s="1"/>
  <c r="P143" i="1"/>
  <c r="BD142" i="1"/>
  <c r="BC142" i="1"/>
  <c r="BB142" i="1"/>
  <c r="BA142" i="1"/>
  <c r="AV142" i="1"/>
  <c r="AU142" i="1"/>
  <c r="AT142" i="1"/>
  <c r="AI142" i="1"/>
  <c r="R142" i="1"/>
  <c r="I142" i="1" s="1"/>
  <c r="F142" i="1" s="1"/>
  <c r="P142" i="1"/>
  <c r="BD141" i="1"/>
  <c r="BC141" i="1"/>
  <c r="BB141" i="1"/>
  <c r="BA141" i="1"/>
  <c r="AV141" i="1"/>
  <c r="AU141" i="1"/>
  <c r="AT141" i="1"/>
  <c r="AI141" i="1"/>
  <c r="R141" i="1"/>
  <c r="I141" i="1" s="1"/>
  <c r="F141" i="1" s="1"/>
  <c r="P141" i="1"/>
  <c r="BD140" i="1"/>
  <c r="BC140" i="1"/>
  <c r="BB140" i="1"/>
  <c r="BA140" i="1"/>
  <c r="AV140" i="1"/>
  <c r="AU140" i="1"/>
  <c r="AT140" i="1"/>
  <c r="AI140" i="1"/>
  <c r="R140" i="1"/>
  <c r="I140" i="1" s="1"/>
  <c r="F140" i="1" s="1"/>
  <c r="P140" i="1"/>
  <c r="BD139" i="1"/>
  <c r="BC139" i="1"/>
  <c r="BB139" i="1"/>
  <c r="BA139" i="1"/>
  <c r="AV139" i="1"/>
  <c r="AU139" i="1"/>
  <c r="AT139" i="1"/>
  <c r="AI139" i="1"/>
  <c r="R139" i="1"/>
  <c r="I139" i="1" s="1"/>
  <c r="F139" i="1" s="1"/>
  <c r="P139" i="1"/>
  <c r="BD138" i="1"/>
  <c r="BC138" i="1"/>
  <c r="BB138" i="1"/>
  <c r="BA138" i="1"/>
  <c r="AV138" i="1"/>
  <c r="AU138" i="1"/>
  <c r="AT138" i="1"/>
  <c r="AI138" i="1"/>
  <c r="R138" i="1"/>
  <c r="I138" i="1" s="1"/>
  <c r="F138" i="1" s="1"/>
  <c r="P138" i="1"/>
  <c r="BD137" i="1"/>
  <c r="BC137" i="1"/>
  <c r="BB137" i="1"/>
  <c r="BA137" i="1"/>
  <c r="AV137" i="1"/>
  <c r="AU137" i="1"/>
  <c r="AT137" i="1"/>
  <c r="AI137" i="1"/>
  <c r="R137" i="1"/>
  <c r="I137" i="1" s="1"/>
  <c r="F137" i="1" s="1"/>
  <c r="P137" i="1"/>
  <c r="BD136" i="1"/>
  <c r="BC136" i="1"/>
  <c r="BB136" i="1"/>
  <c r="BA136" i="1"/>
  <c r="AV136" i="1"/>
  <c r="AU136" i="1"/>
  <c r="AT136" i="1"/>
  <c r="AI136" i="1"/>
  <c r="R136" i="1"/>
  <c r="I136" i="1" s="1"/>
  <c r="F136" i="1" s="1"/>
  <c r="P136" i="1"/>
  <c r="BD135" i="1"/>
  <c r="BC135" i="1"/>
  <c r="BB135" i="1"/>
  <c r="BA135" i="1"/>
  <c r="AV135" i="1"/>
  <c r="AU135" i="1"/>
  <c r="AT135" i="1"/>
  <c r="AI135" i="1"/>
  <c r="R135" i="1"/>
  <c r="I135" i="1" s="1"/>
  <c r="F135" i="1" s="1"/>
  <c r="P135" i="1"/>
  <c r="BD134" i="1"/>
  <c r="BC134" i="1"/>
  <c r="BB134" i="1"/>
  <c r="BA134" i="1"/>
  <c r="AV134" i="1"/>
  <c r="AU134" i="1"/>
  <c r="AT134" i="1"/>
  <c r="AI134" i="1"/>
  <c r="R134" i="1"/>
  <c r="I134" i="1" s="1"/>
  <c r="F134" i="1" s="1"/>
  <c r="BD133" i="1"/>
  <c r="BC133" i="1"/>
  <c r="BB133" i="1"/>
  <c r="BA133" i="1"/>
  <c r="AV133" i="1"/>
  <c r="AU133" i="1"/>
  <c r="AT133" i="1"/>
  <c r="AI133" i="1"/>
  <c r="R133" i="1"/>
  <c r="I133" i="1" s="1"/>
  <c r="F133" i="1" s="1"/>
  <c r="P133" i="1"/>
  <c r="BD132" i="1"/>
  <c r="BC132" i="1"/>
  <c r="BB132" i="1"/>
  <c r="BA132" i="1"/>
  <c r="AV132" i="1"/>
  <c r="AU132" i="1"/>
  <c r="AT132" i="1"/>
  <c r="AI132" i="1"/>
  <c r="R132" i="1"/>
  <c r="I132" i="1" s="1"/>
  <c r="F132" i="1" s="1"/>
  <c r="P132" i="1"/>
  <c r="BD131" i="1"/>
  <c r="BC131" i="1"/>
  <c r="BB131" i="1"/>
  <c r="BA131" i="1"/>
  <c r="AV131" i="1"/>
  <c r="AU131" i="1"/>
  <c r="AT131" i="1"/>
  <c r="AI131" i="1"/>
  <c r="R131" i="1"/>
  <c r="I131" i="1" s="1"/>
  <c r="F131" i="1" s="1"/>
  <c r="P131" i="1"/>
  <c r="BD130" i="1"/>
  <c r="BC130" i="1"/>
  <c r="BB130" i="1"/>
  <c r="BA130" i="1"/>
  <c r="AV130" i="1"/>
  <c r="AU130" i="1"/>
  <c r="AT130" i="1"/>
  <c r="AI130" i="1"/>
  <c r="R130" i="1"/>
  <c r="I130" i="1" s="1"/>
  <c r="F130" i="1" s="1"/>
  <c r="P130" i="1"/>
  <c r="BD129" i="1"/>
  <c r="BC129" i="1"/>
  <c r="BB129" i="1"/>
  <c r="BA129" i="1"/>
  <c r="AV129" i="1"/>
  <c r="AU129" i="1"/>
  <c r="AT129" i="1"/>
  <c r="AI129" i="1"/>
  <c r="R129" i="1"/>
  <c r="I129" i="1" s="1"/>
  <c r="F129" i="1" s="1"/>
  <c r="P129" i="1"/>
  <c r="BD128" i="1"/>
  <c r="BC128" i="1"/>
  <c r="BB128" i="1"/>
  <c r="BA128" i="1"/>
  <c r="AV128" i="1"/>
  <c r="AU128" i="1"/>
  <c r="AT128" i="1"/>
  <c r="AI128" i="1"/>
  <c r="X128" i="1"/>
  <c r="R128" i="1"/>
  <c r="BD127" i="1"/>
  <c r="BC127" i="1"/>
  <c r="BB127" i="1"/>
  <c r="BA127" i="1"/>
  <c r="AV127" i="1"/>
  <c r="AU127" i="1"/>
  <c r="AT127" i="1"/>
  <c r="AI127" i="1"/>
  <c r="R127" i="1"/>
  <c r="I127" i="1" s="1"/>
  <c r="F127" i="1" s="1"/>
  <c r="P127" i="1"/>
  <c r="BD126" i="1"/>
  <c r="BC126" i="1"/>
  <c r="BB126" i="1"/>
  <c r="BA126" i="1"/>
  <c r="AV126" i="1"/>
  <c r="AU126" i="1"/>
  <c r="AT126" i="1"/>
  <c r="AI126" i="1"/>
  <c r="X126" i="1"/>
  <c r="R126" i="1"/>
  <c r="BD125" i="1"/>
  <c r="BC125" i="1"/>
  <c r="BB125" i="1"/>
  <c r="BA125" i="1"/>
  <c r="AV125" i="1"/>
  <c r="AU125" i="1"/>
  <c r="AT125" i="1"/>
  <c r="AI125" i="1"/>
  <c r="R125" i="1"/>
  <c r="I125" i="1" s="1"/>
  <c r="F125" i="1" s="1"/>
  <c r="P125" i="1"/>
  <c r="BD124" i="1"/>
  <c r="BC124" i="1"/>
  <c r="BB124" i="1"/>
  <c r="BA124" i="1"/>
  <c r="AV124" i="1"/>
  <c r="AU124" i="1"/>
  <c r="AT124" i="1"/>
  <c r="AI124" i="1"/>
  <c r="Z124" i="1"/>
  <c r="X124" i="1" s="1"/>
  <c r="R124" i="1"/>
  <c r="L124" i="1"/>
  <c r="K124" i="1"/>
  <c r="BD123" i="1"/>
  <c r="BC123" i="1"/>
  <c r="BB123" i="1"/>
  <c r="BA123" i="1"/>
  <c r="AV123" i="1"/>
  <c r="AU123" i="1"/>
  <c r="AT123" i="1"/>
  <c r="AI123" i="1"/>
  <c r="R123" i="1"/>
  <c r="I123" i="1" s="1"/>
  <c r="F123" i="1" s="1"/>
  <c r="P123" i="1"/>
  <c r="BD122" i="1"/>
  <c r="BC122" i="1"/>
  <c r="BB122" i="1"/>
  <c r="BA122" i="1"/>
  <c r="AV122" i="1"/>
  <c r="AU122" i="1"/>
  <c r="AT122" i="1"/>
  <c r="AI122" i="1"/>
  <c r="X122" i="1"/>
  <c r="Z122" i="1" s="1"/>
  <c r="R122" i="1"/>
  <c r="L122" i="1"/>
  <c r="K122" i="1"/>
  <c r="BD121" i="1"/>
  <c r="BC121" i="1"/>
  <c r="BB121" i="1"/>
  <c r="BA121" i="1"/>
  <c r="AV121" i="1"/>
  <c r="AU121" i="1"/>
  <c r="AT121" i="1"/>
  <c r="AI121" i="1"/>
  <c r="R121" i="1"/>
  <c r="I121" i="1" s="1"/>
  <c r="F121" i="1" s="1"/>
  <c r="P121" i="1"/>
  <c r="BD120" i="1"/>
  <c r="BC120" i="1"/>
  <c r="BB120" i="1"/>
  <c r="BA120" i="1"/>
  <c r="AV120" i="1"/>
  <c r="AU120" i="1"/>
  <c r="AT120" i="1"/>
  <c r="AI120" i="1"/>
  <c r="P120" i="1"/>
  <c r="I120" i="1"/>
  <c r="F120" i="1" s="1"/>
  <c r="BD119" i="1"/>
  <c r="BC119" i="1"/>
  <c r="BB119" i="1"/>
  <c r="BA119" i="1"/>
  <c r="AV119" i="1"/>
  <c r="AU119" i="1"/>
  <c r="AT119" i="1"/>
  <c r="AI119" i="1"/>
  <c r="R119" i="1"/>
  <c r="I119" i="1" s="1"/>
  <c r="F119" i="1" s="1"/>
  <c r="P119" i="1"/>
  <c r="BD118" i="1"/>
  <c r="BC118" i="1"/>
  <c r="BB118" i="1"/>
  <c r="BA118" i="1"/>
  <c r="AV118" i="1"/>
  <c r="AU118" i="1"/>
  <c r="AT118" i="1"/>
  <c r="AI118" i="1"/>
  <c r="R118" i="1"/>
  <c r="I118" i="1" s="1"/>
  <c r="F118" i="1" s="1"/>
  <c r="P118" i="1"/>
  <c r="BD117" i="1"/>
  <c r="BC117" i="1"/>
  <c r="BB117" i="1"/>
  <c r="BA117" i="1"/>
  <c r="AV117" i="1"/>
  <c r="AU117" i="1"/>
  <c r="AT117" i="1"/>
  <c r="AI117" i="1"/>
  <c r="R117" i="1"/>
  <c r="I117" i="1" s="1"/>
  <c r="F117" i="1" s="1"/>
  <c r="P117" i="1"/>
  <c r="BD116" i="1"/>
  <c r="BC116" i="1"/>
  <c r="BB116" i="1"/>
  <c r="BA116" i="1"/>
  <c r="AV116" i="1"/>
  <c r="AU116" i="1"/>
  <c r="AT116" i="1"/>
  <c r="AI116" i="1"/>
  <c r="R116" i="1"/>
  <c r="I116" i="1" s="1"/>
  <c r="F116" i="1" s="1"/>
  <c r="P116" i="1"/>
  <c r="BD115" i="1"/>
  <c r="BC115" i="1"/>
  <c r="BB115" i="1"/>
  <c r="BA115" i="1"/>
  <c r="AV115" i="1"/>
  <c r="AU115" i="1"/>
  <c r="AT115" i="1"/>
  <c r="AI115" i="1"/>
  <c r="R115" i="1"/>
  <c r="I115" i="1" s="1"/>
  <c r="F115" i="1" s="1"/>
  <c r="P115" i="1"/>
  <c r="BD114" i="1"/>
  <c r="BC114" i="1"/>
  <c r="BB114" i="1"/>
  <c r="BA114" i="1"/>
  <c r="AV114" i="1"/>
  <c r="AU114" i="1"/>
  <c r="AT114" i="1"/>
  <c r="AI114" i="1"/>
  <c r="R114" i="1"/>
  <c r="I114" i="1" s="1"/>
  <c r="F114" i="1" s="1"/>
  <c r="P114" i="1"/>
  <c r="BD113" i="1"/>
  <c r="BC113" i="1"/>
  <c r="BB113" i="1"/>
  <c r="BA113" i="1"/>
  <c r="AV113" i="1"/>
  <c r="AU113" i="1"/>
  <c r="AT113" i="1"/>
  <c r="AI113" i="1"/>
  <c r="R113" i="1"/>
  <c r="I113" i="1" s="1"/>
  <c r="F113" i="1" s="1"/>
  <c r="P113" i="1"/>
  <c r="BD112" i="1"/>
  <c r="BC112" i="1"/>
  <c r="BB112" i="1"/>
  <c r="BA112" i="1"/>
  <c r="AV112" i="1"/>
  <c r="AU112" i="1"/>
  <c r="AT112" i="1"/>
  <c r="AI112" i="1"/>
  <c r="R112" i="1"/>
  <c r="I112" i="1" s="1"/>
  <c r="F112" i="1" s="1"/>
  <c r="P112" i="1"/>
  <c r="BD111" i="1"/>
  <c r="BC111" i="1"/>
  <c r="BB111" i="1"/>
  <c r="BA111" i="1"/>
  <c r="AV111" i="1"/>
  <c r="AU111" i="1"/>
  <c r="AT111" i="1"/>
  <c r="AI111" i="1"/>
  <c r="R111" i="1"/>
  <c r="I111" i="1" s="1"/>
  <c r="F111" i="1" s="1"/>
  <c r="P111" i="1"/>
  <c r="BD110" i="1"/>
  <c r="BC110" i="1"/>
  <c r="BB110" i="1"/>
  <c r="BA110" i="1"/>
  <c r="AV110" i="1"/>
  <c r="AU110" i="1"/>
  <c r="AT110" i="1"/>
  <c r="AI110" i="1"/>
  <c r="R110" i="1"/>
  <c r="I110" i="1" s="1"/>
  <c r="F110" i="1" s="1"/>
  <c r="P110" i="1"/>
  <c r="BD109" i="1"/>
  <c r="BC109" i="1"/>
  <c r="BB109" i="1"/>
  <c r="BA109" i="1"/>
  <c r="AV109" i="1"/>
  <c r="AU109" i="1"/>
  <c r="AT109" i="1"/>
  <c r="AI109" i="1"/>
  <c r="R109" i="1"/>
  <c r="I109" i="1" s="1"/>
  <c r="F109" i="1" s="1"/>
  <c r="P109" i="1"/>
  <c r="BD108" i="1"/>
  <c r="BC108" i="1"/>
  <c r="BB108" i="1"/>
  <c r="BA108" i="1"/>
  <c r="AV108" i="1"/>
  <c r="AU108" i="1"/>
  <c r="AT108" i="1"/>
  <c r="AI108" i="1"/>
  <c r="Z108" i="1"/>
  <c r="X108" i="1"/>
  <c r="I108" i="1" s="1"/>
  <c r="F108" i="1" s="1"/>
  <c r="L108" i="1"/>
  <c r="K108" i="1"/>
  <c r="BD107" i="1"/>
  <c r="BC107" i="1"/>
  <c r="BB107" i="1"/>
  <c r="BA107" i="1"/>
  <c r="AV107" i="1"/>
  <c r="AU107" i="1"/>
  <c r="AT107" i="1"/>
  <c r="AI107" i="1"/>
  <c r="R107" i="1"/>
  <c r="I107" i="1" s="1"/>
  <c r="F107" i="1" s="1"/>
  <c r="P107" i="1"/>
  <c r="BD106" i="1"/>
  <c r="BC106" i="1"/>
  <c r="BB106" i="1"/>
  <c r="BA106" i="1"/>
  <c r="AV106" i="1"/>
  <c r="AU106" i="1"/>
  <c r="AT106" i="1"/>
  <c r="R106" i="1"/>
  <c r="I106" i="1" s="1"/>
  <c r="F106" i="1" s="1"/>
  <c r="P106" i="1"/>
  <c r="BD105" i="1"/>
  <c r="BC105" i="1"/>
  <c r="BB105" i="1"/>
  <c r="BA105" i="1"/>
  <c r="AV105" i="1"/>
  <c r="AU105" i="1"/>
  <c r="AT105" i="1"/>
  <c r="AI105" i="1"/>
  <c r="R105" i="1"/>
  <c r="I105" i="1" s="1"/>
  <c r="F105" i="1" s="1"/>
  <c r="P105" i="1"/>
  <c r="BD104" i="1"/>
  <c r="BC104" i="1"/>
  <c r="BB104" i="1"/>
  <c r="BA104" i="1"/>
  <c r="AV104" i="1"/>
  <c r="AU104" i="1"/>
  <c r="AT104" i="1"/>
  <c r="AI104" i="1"/>
  <c r="R104" i="1"/>
  <c r="I104" i="1" s="1"/>
  <c r="F104" i="1" s="1"/>
  <c r="P104" i="1"/>
  <c r="BD103" i="1"/>
  <c r="BC103" i="1"/>
  <c r="BB103" i="1"/>
  <c r="BA103" i="1"/>
  <c r="AV103" i="1"/>
  <c r="AU103" i="1"/>
  <c r="AT103" i="1"/>
  <c r="AI103" i="1"/>
  <c r="Z103" i="1"/>
  <c r="X103" i="1"/>
  <c r="I103" i="1" s="1"/>
  <c r="F103" i="1" s="1"/>
  <c r="L103" i="1"/>
  <c r="K103" i="1"/>
  <c r="BD102" i="1"/>
  <c r="BC102" i="1"/>
  <c r="BB102" i="1"/>
  <c r="BA102" i="1"/>
  <c r="AV102" i="1"/>
  <c r="AU102" i="1"/>
  <c r="AT102" i="1"/>
  <c r="AI102" i="1"/>
  <c r="R102" i="1"/>
  <c r="I102" i="1" s="1"/>
  <c r="F102" i="1" s="1"/>
  <c r="P102" i="1"/>
  <c r="BD101" i="1"/>
  <c r="BC101" i="1"/>
  <c r="BB101" i="1"/>
  <c r="BA101" i="1"/>
  <c r="AV101" i="1"/>
  <c r="AU101" i="1"/>
  <c r="AT101" i="1"/>
  <c r="AI101" i="1"/>
  <c r="R101" i="1"/>
  <c r="I101" i="1" s="1"/>
  <c r="F101" i="1" s="1"/>
  <c r="P101" i="1"/>
  <c r="BD100" i="1"/>
  <c r="BC100" i="1"/>
  <c r="BB100" i="1"/>
  <c r="BA100" i="1"/>
  <c r="AV100" i="1"/>
  <c r="AU100" i="1"/>
  <c r="AT100" i="1"/>
  <c r="AI100" i="1"/>
  <c r="R100" i="1"/>
  <c r="I100" i="1" s="1"/>
  <c r="F100" i="1" s="1"/>
  <c r="P100" i="1"/>
  <c r="BD99" i="1"/>
  <c r="BC99" i="1"/>
  <c r="BB99" i="1"/>
  <c r="BA99" i="1"/>
  <c r="AV99" i="1"/>
  <c r="AU99" i="1"/>
  <c r="AT99" i="1"/>
  <c r="AD99" i="1"/>
  <c r="AI99" i="1" s="1"/>
  <c r="Z99" i="1"/>
  <c r="X99" i="1"/>
  <c r="I99" i="1" s="1"/>
  <c r="F99" i="1" s="1"/>
  <c r="L99" i="1"/>
  <c r="K99" i="1"/>
  <c r="BD98" i="1"/>
  <c r="BC98" i="1"/>
  <c r="BB98" i="1"/>
  <c r="BA98" i="1"/>
  <c r="AV98" i="1"/>
  <c r="AU98" i="1"/>
  <c r="AT98" i="1"/>
  <c r="AI98" i="1"/>
  <c r="R98" i="1"/>
  <c r="I98" i="1" s="1"/>
  <c r="F98" i="1" s="1"/>
  <c r="P98" i="1"/>
  <c r="BD97" i="1"/>
  <c r="BC97" i="1"/>
  <c r="BB97" i="1"/>
  <c r="BA97" i="1"/>
  <c r="AV97" i="1"/>
  <c r="AU97" i="1"/>
  <c r="AT97" i="1"/>
  <c r="AI97" i="1"/>
  <c r="R97" i="1"/>
  <c r="I97" i="1" s="1"/>
  <c r="F97" i="1" s="1"/>
  <c r="P97" i="1"/>
  <c r="BD96" i="1"/>
  <c r="BC96" i="1"/>
  <c r="BB96" i="1"/>
  <c r="BA96" i="1"/>
  <c r="AV96" i="1"/>
  <c r="AU96" i="1"/>
  <c r="AT96" i="1"/>
  <c r="AI96" i="1"/>
  <c r="R96" i="1"/>
  <c r="I96" i="1" s="1"/>
  <c r="F96" i="1" s="1"/>
  <c r="P96" i="1"/>
  <c r="BD95" i="1"/>
  <c r="BC95" i="1"/>
  <c r="BB95" i="1"/>
  <c r="AV95" i="1"/>
  <c r="AU95" i="1"/>
  <c r="AT95" i="1"/>
  <c r="AI95" i="1"/>
  <c r="R95" i="1"/>
  <c r="I95" i="1" s="1"/>
  <c r="F95" i="1" s="1"/>
  <c r="P95" i="1"/>
  <c r="BD94" i="1"/>
  <c r="BC94" i="1"/>
  <c r="BB94" i="1"/>
  <c r="BA94" i="1"/>
  <c r="AV94" i="1"/>
  <c r="AU94" i="1"/>
  <c r="AT94" i="1"/>
  <c r="AI94" i="1"/>
  <c r="R94" i="1"/>
  <c r="I94" i="1" s="1"/>
  <c r="F94" i="1" s="1"/>
  <c r="P94" i="1"/>
  <c r="BD93" i="1"/>
  <c r="BC93" i="1"/>
  <c r="BB93" i="1"/>
  <c r="BA93" i="1"/>
  <c r="AV93" i="1"/>
  <c r="AU93" i="1"/>
  <c r="AT93" i="1"/>
  <c r="AI93" i="1"/>
  <c r="R93" i="1"/>
  <c r="I93" i="1" s="1"/>
  <c r="F93" i="1" s="1"/>
  <c r="P93" i="1"/>
  <c r="BD92" i="1"/>
  <c r="BC92" i="1"/>
  <c r="BB92" i="1"/>
  <c r="BA92" i="1"/>
  <c r="AV92" i="1"/>
  <c r="AU92" i="1"/>
  <c r="AT92" i="1"/>
  <c r="AI92" i="1"/>
  <c r="R92" i="1"/>
  <c r="I92" i="1" s="1"/>
  <c r="F92" i="1" s="1"/>
  <c r="P92" i="1"/>
  <c r="BD91" i="1"/>
  <c r="BC91" i="1"/>
  <c r="BB91" i="1"/>
  <c r="BA91" i="1"/>
  <c r="AV91" i="1"/>
  <c r="AU91" i="1"/>
  <c r="AT91" i="1"/>
  <c r="AI91" i="1"/>
  <c r="R91" i="1"/>
  <c r="I91" i="1" s="1"/>
  <c r="F91" i="1" s="1"/>
  <c r="P91" i="1"/>
  <c r="BD90" i="1"/>
  <c r="BC90" i="1"/>
  <c r="BB90" i="1"/>
  <c r="BA90" i="1"/>
  <c r="AV90" i="1"/>
  <c r="AU90" i="1"/>
  <c r="AT90" i="1"/>
  <c r="AI90" i="1"/>
  <c r="R90" i="1"/>
  <c r="I90" i="1" s="1"/>
  <c r="F90" i="1" s="1"/>
  <c r="P90" i="1"/>
  <c r="BD89" i="1"/>
  <c r="BC89" i="1"/>
  <c r="BB89" i="1"/>
  <c r="BA89" i="1"/>
  <c r="AV89" i="1"/>
  <c r="AU89" i="1"/>
  <c r="AT89" i="1"/>
  <c r="AI89" i="1"/>
  <c r="R89" i="1"/>
  <c r="I89" i="1" s="1"/>
  <c r="F89" i="1" s="1"/>
  <c r="P89" i="1"/>
  <c r="BD88" i="1"/>
  <c r="BC88" i="1"/>
  <c r="BB88" i="1"/>
  <c r="BA88" i="1"/>
  <c r="AV88" i="1"/>
  <c r="AU88" i="1"/>
  <c r="AT88" i="1"/>
  <c r="AI88" i="1"/>
  <c r="R88" i="1"/>
  <c r="I88" i="1" s="1"/>
  <c r="F88" i="1" s="1"/>
  <c r="P88" i="1"/>
  <c r="BD87" i="1"/>
  <c r="BC87" i="1"/>
  <c r="BB87" i="1"/>
  <c r="BA87" i="1"/>
  <c r="AV87" i="1"/>
  <c r="AU87" i="1"/>
  <c r="AT87" i="1"/>
  <c r="AI87" i="1"/>
  <c r="R87" i="1"/>
  <c r="I87" i="1" s="1"/>
  <c r="F87" i="1" s="1"/>
  <c r="P87" i="1"/>
  <c r="BD86" i="1"/>
  <c r="BB86" i="1"/>
  <c r="BA86" i="1"/>
  <c r="AV86" i="1"/>
  <c r="AU86" i="1"/>
  <c r="AT86" i="1"/>
  <c r="AI86" i="1"/>
  <c r="R86" i="1"/>
  <c r="I86" i="1" s="1"/>
  <c r="F86" i="1" s="1"/>
  <c r="P86" i="1"/>
  <c r="BD85" i="1"/>
  <c r="BC85" i="1"/>
  <c r="BB85" i="1"/>
  <c r="BA85" i="1"/>
  <c r="AV85" i="1"/>
  <c r="AU85" i="1"/>
  <c r="AT85" i="1"/>
  <c r="AI85" i="1"/>
  <c r="R85" i="1"/>
  <c r="I85" i="1" s="1"/>
  <c r="F85" i="1" s="1"/>
  <c r="P85" i="1"/>
  <c r="BD84" i="1"/>
  <c r="BC84" i="1"/>
  <c r="BB84" i="1"/>
  <c r="BA84" i="1"/>
  <c r="AV84" i="1"/>
  <c r="AU84" i="1"/>
  <c r="AT84" i="1"/>
  <c r="AI84" i="1"/>
  <c r="R84" i="1"/>
  <c r="I84" i="1" s="1"/>
  <c r="F84" i="1" s="1"/>
  <c r="P84" i="1"/>
  <c r="BD83" i="1"/>
  <c r="BC83" i="1"/>
  <c r="BB83" i="1"/>
  <c r="BA83" i="1"/>
  <c r="AV83" i="1"/>
  <c r="AU83" i="1"/>
  <c r="AT83" i="1"/>
  <c r="AI83" i="1"/>
  <c r="R83" i="1"/>
  <c r="I83" i="1" s="1"/>
  <c r="F83" i="1" s="1"/>
  <c r="P83" i="1"/>
  <c r="BD82" i="1"/>
  <c r="BC82" i="1"/>
  <c r="BB82" i="1"/>
  <c r="BA82" i="1"/>
  <c r="AV82" i="1"/>
  <c r="AU82" i="1"/>
  <c r="AT82" i="1"/>
  <c r="AI82" i="1"/>
  <c r="R82" i="1"/>
  <c r="I82" i="1" s="1"/>
  <c r="F82" i="1" s="1"/>
  <c r="P82" i="1"/>
  <c r="BD81" i="1"/>
  <c r="BC81" i="1"/>
  <c r="BB81" i="1"/>
  <c r="BA81" i="1"/>
  <c r="AV81" i="1"/>
  <c r="AU81" i="1"/>
  <c r="AT81" i="1"/>
  <c r="AI81" i="1"/>
  <c r="Z81" i="1"/>
  <c r="X81" i="1"/>
  <c r="I81" i="1" s="1"/>
  <c r="F81" i="1" s="1"/>
  <c r="L81" i="1"/>
  <c r="K81" i="1"/>
  <c r="BD80" i="1"/>
  <c r="BC80" i="1"/>
  <c r="BB80" i="1"/>
  <c r="BA80" i="1"/>
  <c r="AV80" i="1"/>
  <c r="AU80" i="1"/>
  <c r="AT80" i="1"/>
  <c r="AI80" i="1"/>
  <c r="R80" i="1"/>
  <c r="I80" i="1" s="1"/>
  <c r="F80" i="1" s="1"/>
  <c r="P80" i="1"/>
  <c r="BD79" i="1"/>
  <c r="BB79" i="1"/>
  <c r="BA79" i="1"/>
  <c r="AV79" i="1"/>
  <c r="AU79" i="1"/>
  <c r="AT79" i="1"/>
  <c r="AI79" i="1"/>
  <c r="R79" i="1"/>
  <c r="I79" i="1" s="1"/>
  <c r="F79" i="1" s="1"/>
  <c r="P79" i="1"/>
  <c r="BD78" i="1"/>
  <c r="BC78" i="1"/>
  <c r="BB78" i="1"/>
  <c r="BA78" i="1"/>
  <c r="AV78" i="1"/>
  <c r="AU78" i="1"/>
  <c r="AT78" i="1"/>
  <c r="AI78" i="1"/>
  <c r="R78" i="1"/>
  <c r="I78" i="1" s="1"/>
  <c r="F78" i="1" s="1"/>
  <c r="P78" i="1"/>
  <c r="BD77" i="1"/>
  <c r="BC77" i="1"/>
  <c r="BB77" i="1"/>
  <c r="BA77" i="1"/>
  <c r="AV77" i="1"/>
  <c r="AU77" i="1"/>
  <c r="AT77" i="1"/>
  <c r="AI77" i="1"/>
  <c r="R77" i="1"/>
  <c r="I77" i="1" s="1"/>
  <c r="F77" i="1" s="1"/>
  <c r="P77" i="1"/>
  <c r="BD76" i="1"/>
  <c r="BC76" i="1"/>
  <c r="BB76" i="1"/>
  <c r="BA76" i="1"/>
  <c r="AV76" i="1"/>
  <c r="AU76" i="1"/>
  <c r="AT76" i="1"/>
  <c r="AI76" i="1"/>
  <c r="R76" i="1"/>
  <c r="I76" i="1" s="1"/>
  <c r="F76" i="1" s="1"/>
  <c r="P76" i="1"/>
  <c r="BD75" i="1"/>
  <c r="BC75" i="1"/>
  <c r="BB75" i="1"/>
  <c r="BA75" i="1"/>
  <c r="AV75" i="1"/>
  <c r="AU75" i="1"/>
  <c r="AT75" i="1"/>
  <c r="AI75" i="1"/>
  <c r="Z75" i="1"/>
  <c r="X75" i="1"/>
  <c r="I75" i="1" s="1"/>
  <c r="F75" i="1" s="1"/>
  <c r="L75" i="1"/>
  <c r="K75" i="1"/>
  <c r="BD74" i="1"/>
  <c r="BC74" i="1"/>
  <c r="BB74" i="1"/>
  <c r="BA74" i="1"/>
  <c r="AV74" i="1"/>
  <c r="AU74" i="1"/>
  <c r="AT74" i="1"/>
  <c r="AI74" i="1"/>
  <c r="R74" i="1"/>
  <c r="I74" i="1" s="1"/>
  <c r="F74" i="1" s="1"/>
  <c r="P74" i="1"/>
  <c r="BD73" i="1"/>
  <c r="BC73" i="1"/>
  <c r="BB73" i="1"/>
  <c r="BA73" i="1"/>
  <c r="AV73" i="1"/>
  <c r="AU73" i="1"/>
  <c r="AT73" i="1"/>
  <c r="AI73" i="1"/>
  <c r="R73" i="1"/>
  <c r="I73" i="1" s="1"/>
  <c r="F73" i="1" s="1"/>
  <c r="BD72" i="1"/>
  <c r="BC72" i="1"/>
  <c r="BB72" i="1"/>
  <c r="BA72" i="1"/>
  <c r="AV72" i="1"/>
  <c r="AU72" i="1"/>
  <c r="AT72" i="1"/>
  <c r="AI72" i="1"/>
  <c r="R72" i="1"/>
  <c r="I72" i="1" s="1"/>
  <c r="F72" i="1" s="1"/>
  <c r="P72" i="1"/>
  <c r="BD71" i="1"/>
  <c r="BC71" i="1"/>
  <c r="BB71" i="1"/>
  <c r="BA71" i="1"/>
  <c r="AV71" i="1"/>
  <c r="AU71" i="1"/>
  <c r="AT71" i="1"/>
  <c r="AI71" i="1"/>
  <c r="R71" i="1"/>
  <c r="I71" i="1" s="1"/>
  <c r="F71" i="1" s="1"/>
  <c r="P71" i="1"/>
  <c r="BD70" i="1"/>
  <c r="BC70" i="1"/>
  <c r="BB70" i="1"/>
  <c r="BA70" i="1"/>
  <c r="AV70" i="1"/>
  <c r="AU70" i="1"/>
  <c r="AT70" i="1"/>
  <c r="AI70" i="1"/>
  <c r="R70" i="1"/>
  <c r="I70" i="1" s="1"/>
  <c r="F70" i="1" s="1"/>
  <c r="L70" i="1"/>
  <c r="K70" i="1"/>
  <c r="BD69" i="1"/>
  <c r="BC69" i="1"/>
  <c r="BB69" i="1"/>
  <c r="BA69" i="1"/>
  <c r="AV69" i="1"/>
  <c r="AU69" i="1"/>
  <c r="AT69" i="1"/>
  <c r="AI69" i="1"/>
  <c r="X69" i="1"/>
  <c r="R69" i="1"/>
  <c r="P69" i="1"/>
  <c r="BD68" i="1"/>
  <c r="BC68" i="1"/>
  <c r="BB68" i="1"/>
  <c r="BA68" i="1"/>
  <c r="AV68" i="1"/>
  <c r="AU68" i="1"/>
  <c r="AT68" i="1"/>
  <c r="AI68" i="1"/>
  <c r="R68" i="1"/>
  <c r="I68" i="1" s="1"/>
  <c r="F68" i="1" s="1"/>
  <c r="P68" i="1"/>
  <c r="BD67" i="1"/>
  <c r="BC67" i="1"/>
  <c r="BB67" i="1"/>
  <c r="BA67" i="1"/>
  <c r="AV67" i="1"/>
  <c r="AU67" i="1"/>
  <c r="AT67" i="1"/>
  <c r="AI67" i="1"/>
  <c r="R67" i="1"/>
  <c r="I67" i="1" s="1"/>
  <c r="F67" i="1" s="1"/>
  <c r="P67" i="1"/>
  <c r="BD66" i="1"/>
  <c r="BC66" i="1"/>
  <c r="BB66" i="1"/>
  <c r="BA66" i="1"/>
  <c r="AV66" i="1"/>
  <c r="AU66" i="1"/>
  <c r="AT66" i="1"/>
  <c r="AI66" i="1"/>
  <c r="R66" i="1"/>
  <c r="I66" i="1" s="1"/>
  <c r="F66" i="1" s="1"/>
  <c r="P66" i="1"/>
  <c r="BD65" i="1"/>
  <c r="BC65" i="1"/>
  <c r="BB65" i="1"/>
  <c r="BA65" i="1"/>
  <c r="AV65" i="1"/>
  <c r="AU65" i="1"/>
  <c r="AT65" i="1"/>
  <c r="AI65" i="1"/>
  <c r="R65" i="1"/>
  <c r="I65" i="1" s="1"/>
  <c r="F65" i="1" s="1"/>
  <c r="P65" i="1"/>
  <c r="BD64" i="1"/>
  <c r="BC64" i="1"/>
  <c r="BB64" i="1"/>
  <c r="BA64" i="1"/>
  <c r="AV64" i="1"/>
  <c r="AU64" i="1"/>
  <c r="AT64" i="1"/>
  <c r="AI64" i="1"/>
  <c r="R64" i="1"/>
  <c r="I64" i="1" s="1"/>
  <c r="F64" i="1" s="1"/>
  <c r="P64" i="1"/>
  <c r="BD63" i="1"/>
  <c r="BC63" i="1"/>
  <c r="BB63" i="1"/>
  <c r="BA63" i="1"/>
  <c r="AV63" i="1"/>
  <c r="AU63" i="1"/>
  <c r="AT63" i="1"/>
  <c r="AI63" i="1"/>
  <c r="R63" i="1"/>
  <c r="I63" i="1" s="1"/>
  <c r="F63" i="1" s="1"/>
  <c r="P63" i="1"/>
  <c r="BD62" i="1"/>
  <c r="BC62" i="1"/>
  <c r="BB62" i="1"/>
  <c r="BA62" i="1"/>
  <c r="AV62" i="1"/>
  <c r="AU62" i="1"/>
  <c r="AT62" i="1"/>
  <c r="AI62" i="1"/>
  <c r="R62" i="1"/>
  <c r="P62" i="1"/>
  <c r="F62" i="1"/>
  <c r="BD61" i="1"/>
  <c r="BC61" i="1"/>
  <c r="BB61" i="1"/>
  <c r="BA61" i="1"/>
  <c r="AV61" i="1"/>
  <c r="AU61" i="1"/>
  <c r="AT61" i="1"/>
  <c r="AI61" i="1"/>
  <c r="R61" i="1"/>
  <c r="I61" i="1" s="1"/>
  <c r="F61" i="1" s="1"/>
  <c r="P61" i="1"/>
  <c r="BD60" i="1"/>
  <c r="BC60" i="1"/>
  <c r="BB60" i="1"/>
  <c r="BA60" i="1"/>
  <c r="AV60" i="1"/>
  <c r="AU60" i="1"/>
  <c r="AT60" i="1"/>
  <c r="AI60" i="1"/>
  <c r="R60" i="1"/>
  <c r="I60" i="1" s="1"/>
  <c r="F60" i="1" s="1"/>
  <c r="P60" i="1"/>
  <c r="BD59" i="1"/>
  <c r="BC59" i="1"/>
  <c r="BB59" i="1"/>
  <c r="BA59" i="1"/>
  <c r="AV59" i="1"/>
  <c r="AU59" i="1"/>
  <c r="AT59" i="1"/>
  <c r="AI59" i="1"/>
  <c r="R59" i="1"/>
  <c r="I59" i="1" s="1"/>
  <c r="F59" i="1" s="1"/>
  <c r="P59" i="1"/>
  <c r="BD58" i="1"/>
  <c r="BC58" i="1"/>
  <c r="BB58" i="1"/>
  <c r="BA58" i="1"/>
  <c r="AV58" i="1"/>
  <c r="AU58" i="1"/>
  <c r="AT58" i="1"/>
  <c r="AI58" i="1"/>
  <c r="R58" i="1"/>
  <c r="I58" i="1" s="1"/>
  <c r="F58" i="1" s="1"/>
  <c r="P58" i="1"/>
  <c r="BD57" i="1"/>
  <c r="BC57" i="1"/>
  <c r="BB57" i="1"/>
  <c r="BA57" i="1"/>
  <c r="AV57" i="1"/>
  <c r="AU57" i="1"/>
  <c r="AT57" i="1"/>
  <c r="AI57" i="1"/>
  <c r="R57" i="1"/>
  <c r="I57" i="1" s="1"/>
  <c r="F57" i="1" s="1"/>
  <c r="P57" i="1"/>
  <c r="BD56" i="1"/>
  <c r="BC56" i="1"/>
  <c r="BB56" i="1"/>
  <c r="BA56" i="1"/>
  <c r="AV56" i="1"/>
  <c r="AU56" i="1"/>
  <c r="AT56" i="1"/>
  <c r="AI56" i="1"/>
  <c r="R56" i="1"/>
  <c r="I56" i="1" s="1"/>
  <c r="F56" i="1" s="1"/>
  <c r="P56" i="1"/>
  <c r="BD55" i="1"/>
  <c r="BC55" i="1"/>
  <c r="BB55" i="1"/>
  <c r="BA55" i="1"/>
  <c r="AV55" i="1"/>
  <c r="AU55" i="1"/>
  <c r="AT55" i="1"/>
  <c r="AI55" i="1"/>
  <c r="R55" i="1"/>
  <c r="I55" i="1" s="1"/>
  <c r="F55" i="1" s="1"/>
  <c r="P55" i="1"/>
  <c r="BD54" i="1"/>
  <c r="BC54" i="1"/>
  <c r="BB54" i="1"/>
  <c r="BA54" i="1"/>
  <c r="AV54" i="1"/>
  <c r="AU54" i="1"/>
  <c r="AT54" i="1"/>
  <c r="AI54" i="1"/>
  <c r="R54" i="1"/>
  <c r="I54" i="1" s="1"/>
  <c r="F54" i="1" s="1"/>
  <c r="P54" i="1"/>
  <c r="BD53" i="1"/>
  <c r="BC53" i="1"/>
  <c r="BB53" i="1"/>
  <c r="BA53" i="1"/>
  <c r="AV53" i="1"/>
  <c r="AU53" i="1"/>
  <c r="AT53" i="1"/>
  <c r="AI53" i="1"/>
  <c r="R53" i="1"/>
  <c r="I53" i="1" s="1"/>
  <c r="F53" i="1" s="1"/>
  <c r="P53" i="1"/>
  <c r="BD52" i="1"/>
  <c r="BC52" i="1"/>
  <c r="BB52" i="1"/>
  <c r="BA52" i="1"/>
  <c r="AV52" i="1"/>
  <c r="AU52" i="1"/>
  <c r="AT52" i="1"/>
  <c r="AI52" i="1"/>
  <c r="R52" i="1"/>
  <c r="I52" i="1" s="1"/>
  <c r="F52" i="1" s="1"/>
  <c r="P52" i="1"/>
  <c r="BD51" i="1"/>
  <c r="BC51" i="1"/>
  <c r="BB51" i="1"/>
  <c r="BA51" i="1"/>
  <c r="AV51" i="1"/>
  <c r="AU51" i="1"/>
  <c r="AT51" i="1"/>
  <c r="AI51" i="1"/>
  <c r="R51" i="1"/>
  <c r="I51" i="1" s="1"/>
  <c r="F51" i="1" s="1"/>
  <c r="P51" i="1"/>
  <c r="BD50" i="1"/>
  <c r="BC50" i="1"/>
  <c r="BB50" i="1"/>
  <c r="BA50" i="1"/>
  <c r="AV50" i="1"/>
  <c r="AU50" i="1"/>
  <c r="AT50" i="1"/>
  <c r="AI50" i="1"/>
  <c r="R50" i="1"/>
  <c r="I50" i="1" s="1"/>
  <c r="F50" i="1" s="1"/>
  <c r="P50" i="1"/>
  <c r="BD49" i="1"/>
  <c r="BC49" i="1"/>
  <c r="BB49" i="1"/>
  <c r="BA49" i="1"/>
  <c r="AV49" i="1"/>
  <c r="AU49" i="1"/>
  <c r="AT49" i="1"/>
  <c r="AI49" i="1"/>
  <c r="R49" i="1"/>
  <c r="I49" i="1" s="1"/>
  <c r="F49" i="1" s="1"/>
  <c r="P49" i="1"/>
  <c r="BD48" i="1"/>
  <c r="BC48" i="1"/>
  <c r="BB48" i="1"/>
  <c r="BA48" i="1"/>
  <c r="AV48" i="1"/>
  <c r="AU48" i="1"/>
  <c r="AT48" i="1"/>
  <c r="AI48" i="1"/>
  <c r="R48" i="1"/>
  <c r="I48" i="1" s="1"/>
  <c r="F48" i="1" s="1"/>
  <c r="P48" i="1"/>
  <c r="BD47" i="1"/>
  <c r="BC47" i="1"/>
  <c r="BB47" i="1"/>
  <c r="BA47" i="1"/>
  <c r="AV47" i="1"/>
  <c r="AU47" i="1"/>
  <c r="AT47" i="1"/>
  <c r="AI47" i="1"/>
  <c r="R47" i="1"/>
  <c r="I47" i="1" s="1"/>
  <c r="F47" i="1" s="1"/>
  <c r="P47" i="1"/>
  <c r="BD46" i="1"/>
  <c r="BC46" i="1"/>
  <c r="BB46" i="1"/>
  <c r="BA46" i="1"/>
  <c r="AV46" i="1"/>
  <c r="AU46" i="1"/>
  <c r="AT46" i="1"/>
  <c r="AI46" i="1"/>
  <c r="R46" i="1"/>
  <c r="I46" i="1" s="1"/>
  <c r="F46" i="1" s="1"/>
  <c r="P46" i="1"/>
  <c r="BD45" i="1"/>
  <c r="BC45" i="1"/>
  <c r="BB45" i="1"/>
  <c r="BA45" i="1"/>
  <c r="AV45" i="1"/>
  <c r="AU45" i="1"/>
  <c r="AT45" i="1"/>
  <c r="AI45" i="1"/>
  <c r="R45" i="1"/>
  <c r="I45" i="1" s="1"/>
  <c r="F45" i="1" s="1"/>
  <c r="P45" i="1"/>
  <c r="BD44" i="1"/>
  <c r="BC44" i="1"/>
  <c r="BB44" i="1"/>
  <c r="BA44" i="1"/>
  <c r="AV44" i="1"/>
  <c r="AU44" i="1"/>
  <c r="AT44" i="1"/>
  <c r="AI44" i="1"/>
  <c r="R44" i="1"/>
  <c r="I44" i="1" s="1"/>
  <c r="F44" i="1" s="1"/>
  <c r="P44" i="1"/>
  <c r="BD43" i="1"/>
  <c r="BC43" i="1"/>
  <c r="BB43" i="1"/>
  <c r="BA43" i="1"/>
  <c r="AV43" i="1"/>
  <c r="AU43" i="1"/>
  <c r="AT43" i="1"/>
  <c r="AI43" i="1"/>
  <c r="R43" i="1"/>
  <c r="I43" i="1" s="1"/>
  <c r="F43" i="1" s="1"/>
  <c r="P43" i="1"/>
  <c r="BD42" i="1"/>
  <c r="BC42" i="1"/>
  <c r="BB42" i="1"/>
  <c r="BA42" i="1"/>
  <c r="AV42" i="1"/>
  <c r="AU42" i="1"/>
  <c r="AT42" i="1"/>
  <c r="AI42" i="1"/>
  <c r="R42" i="1"/>
  <c r="I42" i="1" s="1"/>
  <c r="F42" i="1" s="1"/>
  <c r="P42" i="1"/>
  <c r="BD41" i="1"/>
  <c r="BC41" i="1"/>
  <c r="BB41" i="1"/>
  <c r="BA41" i="1"/>
  <c r="AV41" i="1"/>
  <c r="AU41" i="1"/>
  <c r="AT41" i="1"/>
  <c r="AI41" i="1"/>
  <c r="R41" i="1"/>
  <c r="I41" i="1" s="1"/>
  <c r="F41" i="1" s="1"/>
  <c r="P41" i="1"/>
  <c r="BD40" i="1"/>
  <c r="BC40" i="1"/>
  <c r="BB40" i="1"/>
  <c r="BA40" i="1"/>
  <c r="AV40" i="1"/>
  <c r="AU40" i="1"/>
  <c r="AT40" i="1"/>
  <c r="AI40" i="1"/>
  <c r="R40" i="1"/>
  <c r="I40" i="1" s="1"/>
  <c r="F40" i="1" s="1"/>
  <c r="P40" i="1"/>
  <c r="BD39" i="1"/>
  <c r="BC39" i="1"/>
  <c r="BB39" i="1"/>
  <c r="BA39" i="1"/>
  <c r="AV39" i="1"/>
  <c r="AU39" i="1"/>
  <c r="AT39" i="1"/>
  <c r="AI39" i="1"/>
  <c r="R39" i="1"/>
  <c r="I39" i="1" s="1"/>
  <c r="F39" i="1" s="1"/>
  <c r="P39" i="1"/>
  <c r="BD38" i="1"/>
  <c r="BC38" i="1"/>
  <c r="BB38" i="1"/>
  <c r="BA38" i="1"/>
  <c r="AV38" i="1"/>
  <c r="AU38" i="1"/>
  <c r="AT38" i="1"/>
  <c r="AI38" i="1"/>
  <c r="R38" i="1"/>
  <c r="I38" i="1" s="1"/>
  <c r="F38" i="1" s="1"/>
  <c r="P38" i="1"/>
  <c r="BD37" i="1"/>
  <c r="BC37" i="1"/>
  <c r="BB37" i="1"/>
  <c r="BA37" i="1"/>
  <c r="AV37" i="1"/>
  <c r="AU37" i="1"/>
  <c r="AT37" i="1"/>
  <c r="AI37" i="1"/>
  <c r="R37" i="1"/>
  <c r="I37" i="1" s="1"/>
  <c r="F37" i="1" s="1"/>
  <c r="P37" i="1"/>
  <c r="BD36" i="1"/>
  <c r="BC36" i="1"/>
  <c r="BB36" i="1"/>
  <c r="BA36" i="1"/>
  <c r="AV36" i="1"/>
  <c r="AU36" i="1"/>
  <c r="AT36" i="1"/>
  <c r="AI36" i="1"/>
  <c r="R36" i="1"/>
  <c r="I36" i="1" s="1"/>
  <c r="F36" i="1" s="1"/>
  <c r="P36" i="1"/>
  <c r="BD35" i="1"/>
  <c r="BC35" i="1"/>
  <c r="BB35" i="1"/>
  <c r="BA35" i="1"/>
  <c r="AV35" i="1"/>
  <c r="AU35" i="1"/>
  <c r="AT35" i="1"/>
  <c r="AI35" i="1"/>
  <c r="R35" i="1"/>
  <c r="I35" i="1" s="1"/>
  <c r="F35" i="1" s="1"/>
  <c r="P35" i="1"/>
  <c r="BD34" i="1"/>
  <c r="BC34" i="1"/>
  <c r="BB34" i="1"/>
  <c r="BA34" i="1"/>
  <c r="AV34" i="1"/>
  <c r="AU34" i="1"/>
  <c r="AT34" i="1"/>
  <c r="AI34" i="1"/>
  <c r="X34" i="1"/>
  <c r="R34" i="1"/>
  <c r="P34" i="1"/>
  <c r="BD33" i="1"/>
  <c r="BC33" i="1"/>
  <c r="BB33" i="1"/>
  <c r="BA33" i="1"/>
  <c r="AV33" i="1"/>
  <c r="AU33" i="1"/>
  <c r="AT33" i="1"/>
  <c r="AI33" i="1"/>
  <c r="R33" i="1"/>
  <c r="I33" i="1" s="1"/>
  <c r="F33" i="1" s="1"/>
  <c r="P33" i="1"/>
  <c r="BD32" i="1"/>
  <c r="BC32" i="1"/>
  <c r="BB32" i="1"/>
  <c r="BA32" i="1"/>
  <c r="AV32" i="1"/>
  <c r="AU32" i="1"/>
  <c r="AT32" i="1"/>
  <c r="AI32" i="1"/>
  <c r="R32" i="1"/>
  <c r="I32" i="1" s="1"/>
  <c r="F32" i="1" s="1"/>
  <c r="P32" i="1"/>
  <c r="BD31" i="1"/>
  <c r="BC31" i="1"/>
  <c r="BB31" i="1"/>
  <c r="BA31" i="1"/>
  <c r="AV31" i="1"/>
  <c r="AU31" i="1"/>
  <c r="AT31" i="1"/>
  <c r="AI31" i="1"/>
  <c r="R31" i="1"/>
  <c r="I31" i="1" s="1"/>
  <c r="F31" i="1" s="1"/>
  <c r="P31" i="1"/>
  <c r="BD30" i="1"/>
  <c r="BC30" i="1"/>
  <c r="BB30" i="1"/>
  <c r="BA30" i="1"/>
  <c r="AV30" i="1"/>
  <c r="AU30" i="1"/>
  <c r="AT30" i="1"/>
  <c r="AI30" i="1"/>
  <c r="R30" i="1"/>
  <c r="I30" i="1" s="1"/>
  <c r="F30" i="1" s="1"/>
  <c r="P30" i="1"/>
  <c r="BD29" i="1"/>
  <c r="BC29" i="1"/>
  <c r="BB29" i="1"/>
  <c r="BA29" i="1"/>
  <c r="AV29" i="1"/>
  <c r="AU29" i="1"/>
  <c r="AT29" i="1"/>
  <c r="AI29" i="1"/>
  <c r="R29" i="1"/>
  <c r="I29" i="1" s="1"/>
  <c r="F29" i="1" s="1"/>
  <c r="P29" i="1"/>
  <c r="BD28" i="1"/>
  <c r="BC28" i="1"/>
  <c r="BB28" i="1"/>
  <c r="BA28" i="1"/>
  <c r="AV28" i="1"/>
  <c r="AU28" i="1"/>
  <c r="AT28" i="1"/>
  <c r="AI28" i="1"/>
  <c r="R28" i="1"/>
  <c r="I28" i="1" s="1"/>
  <c r="F28" i="1" s="1"/>
  <c r="P28" i="1"/>
  <c r="BD27" i="1"/>
  <c r="BC27" i="1"/>
  <c r="BB27" i="1"/>
  <c r="BA27" i="1"/>
  <c r="AV27" i="1"/>
  <c r="AU27" i="1"/>
  <c r="AT27" i="1"/>
  <c r="AI27" i="1"/>
  <c r="R27" i="1"/>
  <c r="I27" i="1" s="1"/>
  <c r="F27" i="1" s="1"/>
  <c r="P27" i="1"/>
  <c r="BD26" i="1"/>
  <c r="BC26" i="1"/>
  <c r="BB26" i="1"/>
  <c r="BA26" i="1"/>
  <c r="AV26" i="1"/>
  <c r="AU26" i="1"/>
  <c r="AJ26" i="1"/>
  <c r="AI26" i="1"/>
  <c r="X26" i="1"/>
  <c r="Z26" i="1" s="1"/>
  <c r="R26" i="1"/>
  <c r="L26" i="1"/>
  <c r="K26" i="1"/>
  <c r="BD25" i="1"/>
  <c r="BC25" i="1"/>
  <c r="BB25" i="1"/>
  <c r="BA25" i="1"/>
  <c r="AV25" i="1"/>
  <c r="AU25" i="1"/>
  <c r="AT25" i="1"/>
  <c r="AI25" i="1"/>
  <c r="R25" i="1"/>
  <c r="I25" i="1" s="1"/>
  <c r="F25" i="1" s="1"/>
  <c r="P25" i="1"/>
  <c r="BD24" i="1"/>
  <c r="BC24" i="1"/>
  <c r="BB24" i="1"/>
  <c r="BA24" i="1"/>
  <c r="AV24" i="1"/>
  <c r="AU24" i="1"/>
  <c r="AT24" i="1"/>
  <c r="AI24" i="1"/>
  <c r="R24" i="1"/>
  <c r="I24" i="1" s="1"/>
  <c r="F24" i="1" s="1"/>
  <c r="P24" i="1"/>
  <c r="BD23" i="1"/>
  <c r="BC23" i="1"/>
  <c r="BB23" i="1"/>
  <c r="BA23" i="1"/>
  <c r="AV23" i="1"/>
  <c r="AU23" i="1"/>
  <c r="AT23" i="1"/>
  <c r="AI23" i="1"/>
  <c r="R23" i="1"/>
  <c r="I23" i="1" s="1"/>
  <c r="F23" i="1" s="1"/>
  <c r="P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7" i="1" s="1"/>
  <c r="A58" i="1" s="1"/>
  <c r="A59" i="1" s="1"/>
  <c r="A60" i="1" s="1"/>
  <c r="A61" i="1" s="1"/>
  <c r="A63" i="1" s="1"/>
  <c r="A64" i="1" s="1"/>
  <c r="A65" i="1" s="1"/>
  <c r="A67" i="1" s="1"/>
  <c r="A69" i="1" s="1"/>
  <c r="A70" i="1" s="1"/>
  <c r="A71" i="1" s="1"/>
  <c r="A72" i="1" s="1"/>
  <c r="A73" i="1" s="1"/>
  <c r="A74" i="1" s="1"/>
  <c r="A75" i="1" s="1"/>
  <c r="A76" i="1" s="1"/>
  <c r="A77" i="1" s="1"/>
  <c r="A79" i="1" s="1"/>
  <c r="A81" i="1" s="1"/>
  <c r="A82" i="1" s="1"/>
  <c r="A83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9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3" i="1" s="1"/>
  <c r="A114" i="1" s="1"/>
  <c r="A115" i="1" s="1"/>
  <c r="A116" i="1" s="1"/>
  <c r="A117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39" i="1" s="1"/>
  <c r="A140" i="1" s="1"/>
  <c r="A141" i="1" s="1"/>
  <c r="A142" i="1" s="1"/>
  <c r="A143" i="1" s="1"/>
  <c r="A145" i="1" s="1"/>
  <c r="A147" i="1" s="1"/>
  <c r="A148" i="1" s="1"/>
  <c r="A149" i="1" s="1"/>
  <c r="BD22" i="1"/>
  <c r="BC22" i="1"/>
  <c r="BB22" i="1"/>
  <c r="BA22" i="1"/>
  <c r="AV22" i="1"/>
  <c r="AU22" i="1"/>
  <c r="AT22" i="1"/>
  <c r="AI22" i="1"/>
  <c r="Z22" i="1"/>
  <c r="X22" i="1"/>
  <c r="R22" i="1"/>
  <c r="L22" i="1"/>
  <c r="K22" i="1"/>
  <c r="BD21" i="1"/>
  <c r="BC21" i="1"/>
  <c r="BB21" i="1"/>
  <c r="BA21" i="1"/>
  <c r="AV21" i="1"/>
  <c r="AU21" i="1"/>
  <c r="AT21" i="1"/>
  <c r="AI21" i="1"/>
  <c r="R21" i="1"/>
  <c r="I21" i="1" s="1"/>
  <c r="F21" i="1" s="1"/>
  <c r="P21" i="1"/>
  <c r="BD20" i="1"/>
  <c r="BC20" i="1"/>
  <c r="BB20" i="1"/>
  <c r="BA20" i="1"/>
  <c r="AV20" i="1"/>
  <c r="AU20" i="1"/>
  <c r="AT20" i="1"/>
  <c r="AI20" i="1"/>
  <c r="R20" i="1"/>
  <c r="I20" i="1" s="1"/>
  <c r="F20" i="1" s="1"/>
  <c r="P20" i="1"/>
  <c r="BD19" i="1"/>
  <c r="BC19" i="1"/>
  <c r="BB19" i="1"/>
  <c r="BA19" i="1"/>
  <c r="AV19" i="1"/>
  <c r="AU19" i="1"/>
  <c r="AT19" i="1"/>
  <c r="AI19" i="1"/>
  <c r="R19" i="1"/>
  <c r="I19" i="1" s="1"/>
  <c r="F19" i="1" s="1"/>
  <c r="P19" i="1"/>
  <c r="BD18" i="1"/>
  <c r="BC18" i="1"/>
  <c r="BB18" i="1"/>
  <c r="BA18" i="1"/>
  <c r="AV18" i="1"/>
  <c r="AU18" i="1"/>
  <c r="AT18" i="1"/>
  <c r="AI18" i="1"/>
  <c r="R18" i="1"/>
  <c r="I18" i="1" s="1"/>
  <c r="F18" i="1" s="1"/>
  <c r="P18" i="1"/>
  <c r="BD17" i="1"/>
  <c r="BC17" i="1"/>
  <c r="BB17" i="1"/>
  <c r="BA17" i="1"/>
  <c r="AV17" i="1"/>
  <c r="AU17" i="1"/>
  <c r="AT17" i="1"/>
  <c r="AI17" i="1"/>
  <c r="R17" i="1"/>
  <c r="I17" i="1" s="1"/>
  <c r="F17" i="1" s="1"/>
  <c r="P17" i="1"/>
  <c r="BD16" i="1"/>
  <c r="BC16" i="1"/>
  <c r="BB16" i="1"/>
  <c r="BA16" i="1"/>
  <c r="AV16" i="1"/>
  <c r="AU16" i="1"/>
  <c r="AT16" i="1"/>
  <c r="AI16" i="1"/>
  <c r="R16" i="1"/>
  <c r="I16" i="1" s="1"/>
  <c r="F16" i="1" s="1"/>
  <c r="P16" i="1"/>
  <c r="BD15" i="1"/>
  <c r="BC15" i="1"/>
  <c r="BB15" i="1"/>
  <c r="BA15" i="1"/>
  <c r="AV15" i="1"/>
  <c r="AU15" i="1"/>
  <c r="AT15" i="1"/>
  <c r="AI15" i="1"/>
  <c r="R15" i="1"/>
  <c r="I15" i="1" s="1"/>
  <c r="F15" i="1" s="1"/>
  <c r="P15" i="1"/>
  <c r="BD14" i="1"/>
  <c r="BC14" i="1"/>
  <c r="BB14" i="1"/>
  <c r="BA14" i="1"/>
  <c r="AV14" i="1"/>
  <c r="AU14" i="1"/>
  <c r="AT14" i="1"/>
  <c r="AI14" i="1"/>
  <c r="P14" i="1"/>
  <c r="I14" i="1"/>
  <c r="F14" i="1" s="1"/>
  <c r="BD13" i="1"/>
  <c r="BC13" i="1"/>
  <c r="BB13" i="1"/>
  <c r="BA13" i="1"/>
  <c r="AV13" i="1"/>
  <c r="AU13" i="1"/>
  <c r="AT13" i="1"/>
  <c r="AI13" i="1"/>
  <c r="R13" i="1"/>
  <c r="I13" i="1" s="1"/>
  <c r="F13" i="1" s="1"/>
  <c r="P13" i="1"/>
  <c r="BD12" i="1"/>
  <c r="BC12" i="1"/>
  <c r="BB12" i="1"/>
  <c r="BA12" i="1"/>
  <c r="AV12" i="1"/>
  <c r="AU12" i="1"/>
  <c r="AT12" i="1"/>
  <c r="AI12" i="1"/>
  <c r="R12" i="1"/>
  <c r="I12" i="1" s="1"/>
  <c r="F12" i="1" s="1"/>
  <c r="P12" i="1"/>
  <c r="BD11" i="1"/>
  <c r="BC11" i="1"/>
  <c r="BB11" i="1"/>
  <c r="BA11" i="1"/>
  <c r="AV11" i="1"/>
  <c r="AU11" i="1"/>
  <c r="AT11" i="1"/>
  <c r="AI11" i="1"/>
  <c r="R11" i="1"/>
  <c r="I11" i="1" s="1"/>
  <c r="F11" i="1" s="1"/>
  <c r="P11" i="1"/>
  <c r="I26" i="1" l="1"/>
  <c r="F26" i="1" s="1"/>
  <c r="I69" i="1"/>
  <c r="F69" i="1" s="1"/>
  <c r="I34" i="1"/>
  <c r="F34" i="1" s="1"/>
  <c r="I128" i="1"/>
  <c r="F128" i="1" s="1"/>
  <c r="I124" i="1"/>
  <c r="F124" i="1" s="1"/>
  <c r="K152" i="1"/>
  <c r="I22" i="1"/>
  <c r="F22" i="1" s="1"/>
  <c r="P70" i="1"/>
  <c r="P81" i="1"/>
  <c r="P99" i="1"/>
  <c r="I122" i="1"/>
  <c r="F122" i="1" s="1"/>
  <c r="I126" i="1"/>
  <c r="F126" i="1" s="1"/>
  <c r="Z152" i="1"/>
  <c r="AI152" i="1"/>
  <c r="BC152" i="1"/>
  <c r="BA152" i="1"/>
  <c r="X152" i="1"/>
  <c r="P26" i="1"/>
  <c r="AD152" i="1"/>
  <c r="AU152" i="1"/>
  <c r="P108" i="1"/>
  <c r="P103" i="1"/>
  <c r="P122" i="1"/>
  <c r="R152" i="1"/>
  <c r="AV152" i="1"/>
  <c r="BB152" i="1"/>
  <c r="BD152" i="1"/>
  <c r="L152" i="1"/>
  <c r="AT26" i="1"/>
  <c r="AT152" i="1" s="1"/>
  <c r="AJ152" i="1"/>
  <c r="P22" i="1"/>
  <c r="P75" i="1"/>
  <c r="P124" i="1"/>
  <c r="F152" i="1" l="1"/>
  <c r="I152" i="1"/>
  <c r="P152" i="1"/>
</calcChain>
</file>

<file path=xl/sharedStrings.xml><?xml version="1.0" encoding="utf-8"?>
<sst xmlns="http://schemas.openxmlformats.org/spreadsheetml/2006/main" count="489" uniqueCount="313">
  <si>
    <t>№ п/п</t>
  </si>
  <si>
    <t>Наименование медицинской организации</t>
  </si>
  <si>
    <t>№ медицинской организации по реестру</t>
  </si>
  <si>
    <t>Признак формы собст-венности</t>
  </si>
  <si>
    <t>Осуществляющие проведение профилактических медицинских осмотров, в том числе в рамках диспансеризации</t>
  </si>
  <si>
    <t>Террито-риальный признак</t>
  </si>
  <si>
    <t>Посещения с профилактическими и иными целями</t>
  </si>
  <si>
    <t>в том числе</t>
  </si>
  <si>
    <t>Диспансерное наблюдение</t>
  </si>
  <si>
    <t xml:space="preserve">в том числе  </t>
  </si>
  <si>
    <t>Посещения в неотложной форме</t>
  </si>
  <si>
    <t>Обращения по поводу заболевания</t>
  </si>
  <si>
    <t>в том числе медицинская реабилитация</t>
  </si>
  <si>
    <t>в том числе II этап диспансеризаций всех видов</t>
  </si>
  <si>
    <t>Отдельные виды исследований, в т.ч. диагностические</t>
  </si>
  <si>
    <t>в том числе по профилю "онкология"</t>
  </si>
  <si>
    <t>в том числе экстракорпоральное оплодотворение</t>
  </si>
  <si>
    <t>в том числе пациентам с заболеваниями вирусным гепатитом С</t>
  </si>
  <si>
    <t>первичная медико-санитарная, первичная специализированная</t>
  </si>
  <si>
    <t>специализированная</t>
  </si>
  <si>
    <t>специализированная, оплачиваемая по клинико-статистическим группам заболеваний</t>
  </si>
  <si>
    <t>высокотехнологичная</t>
  </si>
  <si>
    <t>профилактические медицинские осмотры, включая первые посещения по поводу диспансерного наблюдения, комплексных посещений</t>
  </si>
  <si>
    <t>I этап диспансеризации, комплексных посещений</t>
  </si>
  <si>
    <t>посещения с иными целями</t>
  </si>
  <si>
    <t>по поводу онкологи-ческих заболеваний</t>
  </si>
  <si>
    <t>по поводу заболеваний сахарным диабетом</t>
  </si>
  <si>
    <t>по поводу заболеваний системы крово-обращения</t>
  </si>
  <si>
    <t>по поводу прочих  заболеваний</t>
  </si>
  <si>
    <t>I этап углубленной диспансеризации</t>
  </si>
  <si>
    <t>оценка репродуктивного здоровья женщин</t>
  </si>
  <si>
    <t>оценка репродуктивного здоровья мужчин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</si>
  <si>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</si>
  <si>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</si>
  <si>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</si>
  <si>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</si>
  <si>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</si>
  <si>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</si>
  <si>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</si>
  <si>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прочие исследования</t>
  </si>
  <si>
    <t>ВСЕГО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</si>
  <si>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</si>
  <si>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</si>
  <si>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</si>
  <si>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</si>
  <si>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</si>
  <si>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</si>
  <si>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</si>
  <si>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</si>
  <si>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01</t>
  </si>
  <si>
    <t>+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</si>
  <si>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</si>
  <si>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</si>
  <si>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</si>
  <si>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</si>
  <si>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</si>
  <si>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</si>
  <si>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</si>
  <si>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</si>
  <si>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</si>
  <si>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</si>
  <si>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</si>
  <si>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</si>
  <si>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</si>
  <si>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</si>
  <si>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</si>
  <si>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</si>
  <si>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</si>
  <si>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</si>
  <si>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</si>
  <si>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</si>
  <si>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</si>
  <si>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</si>
  <si>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</si>
  <si>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</si>
  <si>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</si>
  <si>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</si>
  <si>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</si>
  <si>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</si>
  <si>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</si>
  <si>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</si>
  <si>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</si>
  <si>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</si>
  <si>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</si>
  <si>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</si>
  <si>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</si>
  <si>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</si>
  <si>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</si>
  <si>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"Центральная поликлиника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</si>
  <si>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</si>
  <si>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</si>
  <si>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</si>
  <si>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</si>
  <si>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</si>
  <si>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</si>
  <si>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</si>
  <si>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</si>
  <si>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</si>
  <si>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</si>
  <si>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</si>
  <si>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</si>
  <si>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</si>
  <si>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</si>
  <si>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</si>
  <si>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</si>
  <si>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</si>
  <si>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</si>
  <si>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</si>
  <si>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</si>
  <si>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</si>
  <si>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"КЛИНИКА ЭКСПЕРТ ВЛАДИМИР"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</si>
  <si>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</si>
  <si>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</si>
  <si>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</si>
  <si>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</si>
  <si>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</si>
  <si>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</si>
  <si>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</si>
  <si>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</si>
  <si>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</si>
  <si>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</si>
  <si>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</si>
  <si>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</si>
  <si>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</si>
  <si>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</si>
  <si>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</si>
  <si>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</si>
  <si>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"Медсервис"</t>
  </si>
  <si>
    <t>330443</t>
  </si>
  <si>
    <t>ООО "Медика Профи"</t>
  </si>
  <si>
    <t>330445</t>
  </si>
  <si>
    <t>ООО "Медориа"</t>
  </si>
  <si>
    <t>АО «МОСКОВСКОЕ ПРОП» Владимирский филиал</t>
  </si>
  <si>
    <t>330080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</si>
  <si>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</si>
  <si>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</si>
  <si>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</si>
  <si>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</si>
  <si>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</si>
  <si>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</si>
  <si>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</si>
  <si>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</si>
  <si>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</si>
  <si>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</si>
  <si>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330008</t>
  </si>
  <si>
    <t>ООО "Струнинский медицинский центр"</t>
  </si>
  <si>
    <t>330387</t>
  </si>
  <si>
    <t>Вязниковский район:</t>
  </si>
  <si>
    <t>ГБУЗ ВО "Вязниковская районная больница"</t>
  </si>
  <si>
    <t>330310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</si>
  <si>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</si>
  <si>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</si>
  <si>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</si>
  <si>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</si>
  <si>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</si>
  <si>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</si>
  <si>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</si>
  <si>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</si>
  <si>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</si>
  <si>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</si>
  <si>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</si>
  <si>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</si>
  <si>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</si>
  <si>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</si>
  <si>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</si>
  <si>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</si>
  <si>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</si>
  <si>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</si>
  <si>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</si>
  <si>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</si>
  <si>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</si>
  <si>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</si>
  <si>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</si>
  <si>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</si>
  <si>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</si>
  <si>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</si>
  <si>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</si>
  <si>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</si>
  <si>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</si>
  <si>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</si>
  <si>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</si>
  <si>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</si>
  <si>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</si>
  <si>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</si>
  <si>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</si>
  <si>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</si>
  <si>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</si>
  <si>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</si>
  <si>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</si>
  <si>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</si>
  <si>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</si>
  <si>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</si>
  <si>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</si>
  <si>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</si>
  <si>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</si>
  <si>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</si>
  <si>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</si>
  <si>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</si>
  <si>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</si>
  <si>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</si>
  <si>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</si>
  <si>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</si>
  <si>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</si>
  <si>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</si>
  <si>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</si>
  <si>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</si>
  <si>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ГБУЗ ВО "Кольчугинская районная стоматологическая поликлиника"</t>
  </si>
  <si>
    <t>330238</t>
  </si>
  <si>
    <t>ООО "МДЦ Здоровье"</t>
  </si>
  <si>
    <t>330078</t>
  </si>
  <si>
    <t>Меленковский район:</t>
  </si>
  <si>
    <t>ГБУЗ ВО "Меленковская центральная районная больница"</t>
  </si>
  <si>
    <t>330055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</si>
  <si>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</si>
  <si>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</si>
  <si>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</si>
  <si>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</si>
  <si>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</si>
  <si>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ГБУЗ ВО "Муромская центральная районная больница"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</si>
  <si>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</si>
  <si>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</si>
  <si>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</si>
  <si>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</si>
  <si>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</si>
  <si>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ГБУЗ ВО "Муромская районная детская больница"</t>
  </si>
  <si>
    <t>330059</t>
  </si>
  <si>
    <t>ГБУЗ ВО "Муромская станция скорой медицинской помощи"</t>
  </si>
  <si>
    <t>330336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</si>
  <si>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</si>
  <si>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</si>
  <si>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</si>
  <si>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</si>
  <si>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</si>
  <si>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</si>
  <si>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</si>
  <si>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</si>
  <si>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</si>
  <si>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</si>
  <si>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</si>
  <si>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</si>
  <si>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</si>
  <si>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</si>
  <si>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</si>
  <si>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</si>
  <si>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</si>
  <si>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</si>
  <si>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</si>
  <si>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</si>
  <si>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</si>
  <si>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</si>
  <si>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</si>
  <si>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</si>
  <si>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</si>
  <si>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</si>
  <si>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</si>
  <si>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</si>
  <si>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</si>
  <si>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</si>
  <si>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</si>
  <si>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</si>
  <si>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</si>
  <si>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</si>
  <si>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</si>
  <si>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Архангельская область</t>
  </si>
  <si>
    <t>ООО "ИННОМЕД"</t>
  </si>
  <si>
    <t>330053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</si>
  <si>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</si>
  <si>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</si>
  <si>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</si>
  <si>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</si>
  <si>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</si>
  <si>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</si>
  <si>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</si>
  <si>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</si>
  <si>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</si>
  <si>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</si>
  <si>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</si>
  <si>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</si>
  <si>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</si>
  <si>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</si>
  <si>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</si>
  <si>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"Научно-производственная фирма "Хеликс"</t>
  </si>
  <si>
    <t>330438</t>
  </si>
  <si>
    <t>АО "Медицина"</t>
  </si>
  <si>
    <t>330441</t>
  </si>
  <si>
    <t>ООО НИМЦ "Медика Менте"</t>
  </si>
  <si>
    <t>330442</t>
  </si>
  <si>
    <t>Нижегородская область</t>
  </si>
  <si>
    <t>ООО "КАТЛАБ-НН"</t>
  </si>
  <si>
    <t>330052</t>
  </si>
  <si>
    <t>город Санкт-Петербург</t>
  </si>
  <si>
    <t>ООО "СКАНДИНАВИЯ АВА-ПЕТЕР"</t>
  </si>
  <si>
    <t>330066</t>
  </si>
  <si>
    <t>ООО "МЕДКЛУБ"</t>
  </si>
  <si>
    <t>330062</t>
  </si>
  <si>
    <t>ООО "АЙ-КЛИНИК СЕВЕРО-ЗАПАД"</t>
  </si>
  <si>
    <t>330065</t>
  </si>
  <si>
    <t>Ставропольский край</t>
  </si>
  <si>
    <t>ФГБУ "Северо-Кавказский федеральный научно-клинический центр ФМБА"</t>
  </si>
  <si>
    <t>*</t>
  </si>
  <si>
    <t>ИТОГО на территории страхования</t>
  </si>
  <si>
    <t>в т.ч. с проведением тромболизиса</t>
  </si>
  <si>
    <t>в том числе посещения школ сахарного диабета, комплексных посещений</t>
  </si>
  <si>
    <t>Стоимость задания на оказание медицинской помощи в рамках реализации территориальной программы ОМС (руб.)</t>
  </si>
  <si>
    <t xml:space="preserve"> ВСЕГО</t>
  </si>
  <si>
    <t>Стоимость задания на оказание скорой медицинской помощи</t>
  </si>
  <si>
    <t>Всего</t>
  </si>
  <si>
    <t>Стоимость задания на оказание медицинской помощи в амбулаторных условиях</t>
  </si>
  <si>
    <t>Стоимость задания на оказание медицинской помощи в условиях дневного стационара</t>
  </si>
  <si>
    <t>Стоимость задания на оказание медицинской помощи в условиях круглосуточного стационара</t>
  </si>
  <si>
    <t>Финансовое обеспечение оказания застрахованным лицам Владимирской области медицинской помощи на 2024 год</t>
  </si>
  <si>
    <t>Приложение №9
к протоколу заседания комиссии по разработке территориальной программы обязательного медицинского страхования
от 31.01.2024 № 1</t>
  </si>
  <si>
    <t>Приложение 
к протоколу заседания комиссии по разработке территориальной программы обязательного медицинского страхования
от     11.04.2024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</si>
</sst>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4"/>
  <sheetViews>
    <sheetView showZeros="0" tabSelected="1" zoomScale="80" zoomScaleNormal="80" workbookViewId="0">
      <pane xSplit="5" ySplit="10" topLeftCell="F20" activePane="bottomRight" state="frozen"/>
      <selection pane="topRight" activeCell="F1" sqref="F1"/>
      <selection pane="bottomLeft" activeCell="A11" sqref="A11"/>
      <selection pane="bottomRight" activeCell="V2" sqref="V2"/>
    </sheetView>
  </sheetViews>
  <sheetFormatPr defaultRowHeight="15" x14ac:dyDescent="0.25"/>
  <cols>
    <col min="1" max="1" width="6.42578125" style="4" customWidth="1"/>
    <col min="2" max="2" width="41.28515625" style="9" customWidth="1"/>
    <col min="3" max="3" width="10.5703125" style="4" customWidth="1"/>
    <col min="4" max="4" width="9.42578125" style="6" hidden="1" customWidth="1"/>
    <col min="5" max="5" width="14.5703125" style="4" hidden="1" customWidth="1"/>
    <col min="6" max="7" width="17.28515625" style="1" customWidth="1"/>
    <col min="8" max="8" width="14.28515625" style="10" bestFit="1" customWidth="1"/>
    <col min="9" max="9" width="21" style="1" customWidth="1"/>
    <col min="10" max="10" width="17.28515625" style="1" bestFit="1" customWidth="1"/>
    <col min="11" max="11" width="14.42578125" style="1" bestFit="1" customWidth="1"/>
    <col min="12" max="12" width="17.28515625" style="10" bestFit="1" customWidth="1"/>
    <col min="13" max="13" width="13.5703125" style="10" customWidth="1"/>
    <col min="14" max="14" width="16.28515625" style="10" bestFit="1" customWidth="1"/>
    <col min="15" max="15" width="15.42578125" style="10" customWidth="1"/>
    <col min="16" max="16" width="17.28515625" style="1" customWidth="1"/>
    <col min="17" max="17" width="13.140625" style="1" customWidth="1"/>
    <col min="18" max="18" width="16.42578125" style="1" customWidth="1"/>
    <col min="19" max="20" width="15.42578125" style="10" customWidth="1"/>
    <col min="21" max="21" width="15.28515625" style="10" customWidth="1"/>
    <col min="22" max="22" width="15" style="10" customWidth="1"/>
    <col min="23" max="23" width="15.7109375" style="1" customWidth="1"/>
    <col min="24" max="24" width="17.28515625" style="1" bestFit="1" customWidth="1"/>
    <col min="25" max="25" width="14.28515625" style="10" bestFit="1" customWidth="1"/>
    <col min="26" max="26" width="16.28515625" style="10" bestFit="1" customWidth="1"/>
    <col min="27" max="27" width="15.7109375" style="1" customWidth="1"/>
    <col min="28" max="28" width="14.5703125" style="10" customWidth="1"/>
    <col min="29" max="31" width="13.28515625" style="10" bestFit="1" customWidth="1"/>
    <col min="32" max="32" width="15.28515625" style="10" customWidth="1"/>
    <col min="33" max="33" width="15.42578125" style="10" customWidth="1"/>
    <col min="34" max="34" width="15.28515625" style="10" customWidth="1"/>
    <col min="35" max="35" width="15.7109375" style="10" customWidth="1"/>
    <col min="36" max="36" width="17.28515625" style="3" bestFit="1" customWidth="1"/>
    <col min="37" max="37" width="15.42578125" style="2" customWidth="1"/>
    <col min="38" max="38" width="14.28515625" style="2" bestFit="1" customWidth="1"/>
    <col min="39" max="39" width="13.5703125" style="2" customWidth="1"/>
    <col min="40" max="40" width="13.5703125" style="2" bestFit="1" customWidth="1"/>
    <col min="41" max="41" width="16.5703125" style="2" customWidth="1"/>
    <col min="42" max="42" width="15.42578125" style="2" bestFit="1" customWidth="1"/>
    <col min="43" max="43" width="14.5703125" style="2" customWidth="1"/>
    <col min="44" max="44" width="18.42578125" style="2" customWidth="1"/>
    <col min="45" max="45" width="14.28515625" style="2" bestFit="1" customWidth="1"/>
    <col min="46" max="46" width="16.85546875" style="2" customWidth="1"/>
    <col min="47" max="47" width="17.85546875" style="2" customWidth="1"/>
    <col min="48" max="48" width="9.28515625" style="2" bestFit="1" customWidth="1"/>
    <col min="49" max="49" width="17.28515625" style="3" customWidth="1"/>
    <col min="50" max="50" width="17.28515625" style="2" customWidth="1"/>
    <col min="51" max="51" width="12.140625" style="2" customWidth="1"/>
    <col min="52" max="52" width="15.5703125" style="2" customWidth="1"/>
    <col min="53" max="53" width="18" style="2" customWidth="1"/>
    <col min="54" max="54" width="14.28515625" style="2" bestFit="1" customWidth="1"/>
    <col min="55" max="55" width="12.140625" style="2" customWidth="1"/>
    <col min="56" max="56" width="17" style="2" customWidth="1"/>
    <col min="57" max="57" width="17.140625" style="2" customWidth="1"/>
    <col min="58" max="58" width="14.85546875" style="2" customWidth="1"/>
    <col min="59" max="61" width="9.140625" style="2"/>
    <col min="62" max="62" width="9.140625" style="2" customWidth="1"/>
    <col min="63" max="68" width="9.140625" style="2"/>
    <col min="69" max="69" width="9.140625" style="2" customWidth="1"/>
    <col min="70" max="16384" width="9.140625" style="2"/>
  </cols>
  <sheetData>
    <row r="1" spans="1:70" ht="64.5" customHeight="1" x14ac:dyDescent="0.25">
      <c r="V1" s="51" t="s">
        <v>312</v>
      </c>
      <c r="W1" s="52"/>
      <c r="X1" s="52"/>
      <c r="Y1" s="52"/>
      <c r="Z1" s="52"/>
      <c r="AA1" s="52"/>
    </row>
    <row r="2" spans="1:70" s="16" customFormat="1" ht="23.25" customHeight="1" x14ac:dyDescent="0.35">
      <c r="A2" s="49" t="s">
        <v>310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7"/>
      <c r="AK2" s="36"/>
      <c r="AL2" s="36"/>
      <c r="AM2" s="36"/>
      <c r="AN2" s="36"/>
      <c r="AO2" s="36"/>
      <c r="AP2" s="36"/>
      <c r="AQ2" s="36"/>
      <c r="AR2" s="19"/>
      <c r="AW2" s="31"/>
    </row>
    <row r="3" spans="1:70" s="16" customFormat="1" x14ac:dyDescent="0.25">
      <c r="A3" s="32"/>
      <c r="B3" s="5"/>
      <c r="C3" s="38"/>
      <c r="D3" s="33"/>
      <c r="E3" s="33"/>
      <c r="F3" s="39"/>
      <c r="G3" s="39"/>
      <c r="H3" s="39"/>
      <c r="I3" s="40"/>
      <c r="J3" s="40"/>
      <c r="K3" s="32"/>
      <c r="L3" s="32"/>
      <c r="M3" s="32"/>
      <c r="N3" s="32"/>
      <c r="O3" s="32"/>
      <c r="P3" s="32"/>
      <c r="Q3" s="32"/>
      <c r="R3" s="40"/>
      <c r="S3" s="32"/>
      <c r="T3" s="32"/>
      <c r="U3" s="32"/>
      <c r="V3" s="32"/>
      <c r="W3" s="40"/>
      <c r="X3" s="40"/>
      <c r="Y3" s="32"/>
      <c r="Z3" s="32"/>
      <c r="AA3" s="40"/>
      <c r="AB3" s="32"/>
      <c r="AC3" s="32"/>
      <c r="AD3" s="32"/>
      <c r="AE3" s="32"/>
      <c r="AF3" s="40"/>
      <c r="AG3" s="32"/>
      <c r="AH3" s="32"/>
      <c r="AI3" s="32"/>
      <c r="AJ3" s="40"/>
      <c r="AK3" s="32"/>
      <c r="AL3" s="32"/>
      <c r="AM3" s="32"/>
      <c r="AN3" s="40"/>
      <c r="AO3" s="32"/>
      <c r="AP3" s="32"/>
      <c r="AQ3" s="32"/>
      <c r="AR3" s="32"/>
      <c r="AS3" s="32"/>
      <c r="AT3" s="32"/>
      <c r="AU3" s="32"/>
      <c r="AW3" s="31"/>
    </row>
    <row r="4" spans="1:70" s="16" customFormat="1" ht="33.75" customHeight="1" x14ac:dyDescent="0.25">
      <c r="A4" s="55" t="s">
        <v>0</v>
      </c>
      <c r="B4" s="55" t="s">
        <v>1</v>
      </c>
      <c r="C4" s="55" t="s">
        <v>2</v>
      </c>
      <c r="D4" s="55" t="s">
        <v>3</v>
      </c>
      <c r="E4" s="55" t="s">
        <v>4</v>
      </c>
      <c r="F4" s="53" t="s">
        <v>303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M4" s="51" t="s">
        <v>311</v>
      </c>
      <c r="BN4" s="52"/>
      <c r="BO4" s="52"/>
      <c r="BP4" s="52"/>
      <c r="BQ4" s="52"/>
      <c r="BR4" s="52"/>
    </row>
    <row r="5" spans="1:70" s="16" customFormat="1" ht="30" customHeight="1" x14ac:dyDescent="0.25">
      <c r="A5" s="55"/>
      <c r="B5" s="55"/>
      <c r="C5" s="55"/>
      <c r="D5" s="55" t="s">
        <v>5</v>
      </c>
      <c r="E5" s="55" t="s">
        <v>3</v>
      </c>
      <c r="F5" s="56" t="s">
        <v>304</v>
      </c>
      <c r="G5" s="53" t="s">
        <v>305</v>
      </c>
      <c r="H5" s="55"/>
      <c r="I5" s="57" t="s">
        <v>307</v>
      </c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9"/>
      <c r="AJ5" s="77" t="s">
        <v>308</v>
      </c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9"/>
      <c r="AW5" s="77" t="s">
        <v>309</v>
      </c>
      <c r="AX5" s="78"/>
      <c r="AY5" s="78"/>
      <c r="AZ5" s="78"/>
      <c r="BA5" s="78"/>
      <c r="BB5" s="78"/>
      <c r="BC5" s="78"/>
      <c r="BD5" s="78"/>
      <c r="BE5" s="78"/>
      <c r="BF5" s="79"/>
    </row>
    <row r="6" spans="1:70" s="16" customFormat="1" ht="15" customHeight="1" x14ac:dyDescent="0.25">
      <c r="A6" s="55"/>
      <c r="B6" s="55"/>
      <c r="C6" s="55"/>
      <c r="D6" s="55" t="s">
        <v>5</v>
      </c>
      <c r="E6" s="55" t="s">
        <v>3</v>
      </c>
      <c r="F6" s="56"/>
      <c r="G6" s="53"/>
      <c r="H6" s="55"/>
      <c r="I6" s="53" t="s">
        <v>306</v>
      </c>
      <c r="J6" s="60" t="s">
        <v>6</v>
      </c>
      <c r="K6" s="54" t="s">
        <v>7</v>
      </c>
      <c r="L6" s="54"/>
      <c r="M6" s="54"/>
      <c r="N6" s="54"/>
      <c r="O6" s="54"/>
      <c r="P6" s="54"/>
      <c r="Q6" s="54"/>
      <c r="R6" s="60" t="s">
        <v>8</v>
      </c>
      <c r="S6" s="54" t="s">
        <v>7</v>
      </c>
      <c r="T6" s="54"/>
      <c r="U6" s="54"/>
      <c r="V6" s="54"/>
      <c r="W6" s="60" t="s">
        <v>10</v>
      </c>
      <c r="X6" s="60" t="s">
        <v>11</v>
      </c>
      <c r="Y6" s="72" t="s">
        <v>12</v>
      </c>
      <c r="Z6" s="82" t="s">
        <v>13</v>
      </c>
      <c r="AA6" s="90" t="s">
        <v>14</v>
      </c>
      <c r="AB6" s="63" t="s">
        <v>7</v>
      </c>
      <c r="AC6" s="63"/>
      <c r="AD6" s="63"/>
      <c r="AE6" s="63"/>
      <c r="AF6" s="63"/>
      <c r="AG6" s="63"/>
      <c r="AH6" s="63"/>
      <c r="AI6" s="64"/>
      <c r="AJ6" s="53" t="s">
        <v>306</v>
      </c>
      <c r="AK6" s="72" t="s">
        <v>15</v>
      </c>
      <c r="AL6" s="72" t="s">
        <v>16</v>
      </c>
      <c r="AM6" s="74" t="s">
        <v>17</v>
      </c>
      <c r="AN6" s="72" t="s">
        <v>12</v>
      </c>
      <c r="AO6" s="80" t="s">
        <v>18</v>
      </c>
      <c r="AP6" s="81"/>
      <c r="AQ6" s="81"/>
      <c r="AR6" s="81"/>
      <c r="AS6" s="82"/>
      <c r="AT6" s="80" t="s">
        <v>19</v>
      </c>
      <c r="AU6" s="81"/>
      <c r="AV6" s="82"/>
      <c r="AW6" s="53" t="s">
        <v>306</v>
      </c>
      <c r="AX6" s="72" t="s">
        <v>15</v>
      </c>
      <c r="AY6" s="74" t="s">
        <v>17</v>
      </c>
      <c r="AZ6" s="72" t="s">
        <v>12</v>
      </c>
      <c r="BA6" s="80" t="s">
        <v>20</v>
      </c>
      <c r="BB6" s="81"/>
      <c r="BC6" s="81"/>
      <c r="BD6" s="82"/>
      <c r="BE6" s="80" t="s">
        <v>21</v>
      </c>
      <c r="BF6" s="82"/>
    </row>
    <row r="7" spans="1:70" s="16" customFormat="1" ht="15" customHeight="1" x14ac:dyDescent="0.25">
      <c r="A7" s="55"/>
      <c r="B7" s="55"/>
      <c r="C7" s="55"/>
      <c r="D7" s="55"/>
      <c r="E7" s="55"/>
      <c r="F7" s="56"/>
      <c r="G7" s="53"/>
      <c r="H7" s="55"/>
      <c r="I7" s="53"/>
      <c r="J7" s="61"/>
      <c r="K7" s="67" t="s">
        <v>22</v>
      </c>
      <c r="L7" s="67" t="s">
        <v>23</v>
      </c>
      <c r="M7" s="69" t="s">
        <v>9</v>
      </c>
      <c r="N7" s="70"/>
      <c r="O7" s="71"/>
      <c r="P7" s="72" t="s">
        <v>24</v>
      </c>
      <c r="Q7" s="67" t="s">
        <v>302</v>
      </c>
      <c r="R7" s="61"/>
      <c r="S7" s="86" t="s">
        <v>25</v>
      </c>
      <c r="T7" s="86" t="s">
        <v>26</v>
      </c>
      <c r="U7" s="86" t="s">
        <v>27</v>
      </c>
      <c r="V7" s="86" t="s">
        <v>28</v>
      </c>
      <c r="W7" s="61"/>
      <c r="X7" s="61"/>
      <c r="Y7" s="88"/>
      <c r="Z7" s="89"/>
      <c r="AA7" s="91"/>
      <c r="AB7" s="65"/>
      <c r="AC7" s="65"/>
      <c r="AD7" s="65"/>
      <c r="AE7" s="65"/>
      <c r="AF7" s="65"/>
      <c r="AG7" s="65"/>
      <c r="AH7" s="65"/>
      <c r="AI7" s="66"/>
      <c r="AJ7" s="53"/>
      <c r="AK7" s="88"/>
      <c r="AL7" s="88"/>
      <c r="AM7" s="75"/>
      <c r="AN7" s="88"/>
      <c r="AO7" s="83"/>
      <c r="AP7" s="84"/>
      <c r="AQ7" s="84"/>
      <c r="AR7" s="84"/>
      <c r="AS7" s="85"/>
      <c r="AT7" s="83"/>
      <c r="AU7" s="84"/>
      <c r="AV7" s="85"/>
      <c r="AW7" s="53"/>
      <c r="AX7" s="88"/>
      <c r="AY7" s="75"/>
      <c r="AZ7" s="88"/>
      <c r="BA7" s="83"/>
      <c r="BB7" s="84"/>
      <c r="BC7" s="84"/>
      <c r="BD7" s="85"/>
      <c r="BE7" s="83"/>
      <c r="BF7" s="85"/>
    </row>
    <row r="8" spans="1:70" s="16" customFormat="1" ht="98.25" customHeight="1" x14ac:dyDescent="0.25">
      <c r="A8" s="55"/>
      <c r="B8" s="55"/>
      <c r="C8" s="55"/>
      <c r="D8" s="55"/>
      <c r="E8" s="55"/>
      <c r="F8" s="56"/>
      <c r="G8" s="41" t="s">
        <v>306</v>
      </c>
      <c r="H8" s="42" t="s">
        <v>301</v>
      </c>
      <c r="I8" s="53"/>
      <c r="J8" s="62"/>
      <c r="K8" s="68"/>
      <c r="L8" s="68"/>
      <c r="M8" s="43" t="s">
        <v>29</v>
      </c>
      <c r="N8" s="44" t="s">
        <v>30</v>
      </c>
      <c r="O8" s="44" t="s">
        <v>31</v>
      </c>
      <c r="P8" s="73"/>
      <c r="Q8" s="68"/>
      <c r="R8" s="62"/>
      <c r="S8" s="87"/>
      <c r="T8" s="87"/>
      <c r="U8" s="87"/>
      <c r="V8" s="87"/>
      <c r="W8" s="62"/>
      <c r="X8" s="62"/>
      <c r="Y8" s="73"/>
      <c r="Z8" s="85"/>
      <c r="AA8" s="92"/>
      <c r="AB8" s="45" t="s">
        <v>32</v>
      </c>
      <c r="AC8" s="45" t="s">
        <v>33</v>
      </c>
      <c r="AD8" s="45" t="s">
        <v>34</v>
      </c>
      <c r="AE8" s="45" t="s">
        <v>35</v>
      </c>
      <c r="AF8" s="45" t="s">
        <v>36</v>
      </c>
      <c r="AG8" s="45" t="s">
        <v>37</v>
      </c>
      <c r="AH8" s="45" t="s">
        <v>38</v>
      </c>
      <c r="AI8" s="45" t="s">
        <v>39</v>
      </c>
      <c r="AJ8" s="53"/>
      <c r="AK8" s="73"/>
      <c r="AL8" s="73"/>
      <c r="AM8" s="76"/>
      <c r="AN8" s="73"/>
      <c r="AO8" s="7" t="s">
        <v>306</v>
      </c>
      <c r="AP8" s="17" t="s">
        <v>15</v>
      </c>
      <c r="AQ8" s="17" t="s">
        <v>16</v>
      </c>
      <c r="AR8" s="46" t="s">
        <v>17</v>
      </c>
      <c r="AS8" s="17" t="s">
        <v>12</v>
      </c>
      <c r="AT8" s="7" t="s">
        <v>306</v>
      </c>
      <c r="AU8" s="17" t="s">
        <v>15</v>
      </c>
      <c r="AV8" s="17" t="s">
        <v>12</v>
      </c>
      <c r="AW8" s="53"/>
      <c r="AX8" s="73"/>
      <c r="AY8" s="76"/>
      <c r="AZ8" s="73"/>
      <c r="BA8" s="17" t="s">
        <v>40</v>
      </c>
      <c r="BB8" s="17" t="s">
        <v>15</v>
      </c>
      <c r="BC8" s="46" t="s">
        <v>17</v>
      </c>
      <c r="BD8" s="17" t="s">
        <v>12</v>
      </c>
      <c r="BE8" s="17" t="s">
        <v>40</v>
      </c>
      <c r="BF8" s="17" t="s">
        <v>15</v>
      </c>
    </row>
    <row r="9" spans="1:70" s="32" customFormat="1" x14ac:dyDescent="0.25">
      <c r="A9" s="7" t="s">
        <v>41</v>
      </c>
      <c r="B9" s="7" t="s">
        <v>42</v>
      </c>
      <c r="C9" s="47" t="s">
        <v>43</v>
      </c>
      <c r="D9" s="47" t="s">
        <v>44</v>
      </c>
      <c r="E9" s="47" t="s">
        <v>45</v>
      </c>
      <c r="F9" s="48">
        <v>1</v>
      </c>
      <c r="G9" s="48">
        <f>F9+1</f>
        <v>2</v>
      </c>
      <c r="H9" s="48">
        <f t="shared" ref="H9:BF9" si="0">G9+1</f>
        <v>3</v>
      </c>
      <c r="I9" s="48">
        <f t="shared" si="0"/>
        <v>4</v>
      </c>
      <c r="J9" s="48">
        <f t="shared" si="0"/>
        <v>5</v>
      </c>
      <c r="K9" s="48">
        <f t="shared" si="0"/>
        <v>6</v>
      </c>
      <c r="L9" s="48">
        <f t="shared" si="0"/>
        <v>7</v>
      </c>
      <c r="M9" s="48">
        <f t="shared" si="0"/>
        <v>8</v>
      </c>
      <c r="N9" s="48">
        <f t="shared" si="0"/>
        <v>9</v>
      </c>
      <c r="O9" s="48">
        <f t="shared" si="0"/>
        <v>10</v>
      </c>
      <c r="P9" s="48">
        <f t="shared" si="0"/>
        <v>11</v>
      </c>
      <c r="Q9" s="48">
        <f t="shared" si="0"/>
        <v>12</v>
      </c>
      <c r="R9" s="48">
        <f t="shared" si="0"/>
        <v>13</v>
      </c>
      <c r="S9" s="48">
        <f t="shared" si="0"/>
        <v>14</v>
      </c>
      <c r="T9" s="48">
        <f t="shared" si="0"/>
        <v>15</v>
      </c>
      <c r="U9" s="48">
        <f t="shared" si="0"/>
        <v>16</v>
      </c>
      <c r="V9" s="48">
        <f t="shared" si="0"/>
        <v>17</v>
      </c>
      <c r="W9" s="48">
        <f t="shared" si="0"/>
        <v>18</v>
      </c>
      <c r="X9" s="48">
        <f t="shared" si="0"/>
        <v>19</v>
      </c>
      <c r="Y9" s="48">
        <f t="shared" si="0"/>
        <v>20</v>
      </c>
      <c r="Z9" s="48">
        <f t="shared" si="0"/>
        <v>21</v>
      </c>
      <c r="AA9" s="48">
        <f t="shared" si="0"/>
        <v>22</v>
      </c>
      <c r="AB9" s="48">
        <f t="shared" si="0"/>
        <v>23</v>
      </c>
      <c r="AC9" s="48">
        <f t="shared" si="0"/>
        <v>24</v>
      </c>
      <c r="AD9" s="48">
        <f t="shared" si="0"/>
        <v>25</v>
      </c>
      <c r="AE9" s="48">
        <f t="shared" si="0"/>
        <v>26</v>
      </c>
      <c r="AF9" s="48">
        <f t="shared" si="0"/>
        <v>27</v>
      </c>
      <c r="AG9" s="48">
        <f t="shared" si="0"/>
        <v>28</v>
      </c>
      <c r="AH9" s="48">
        <f t="shared" si="0"/>
        <v>29</v>
      </c>
      <c r="AI9" s="48">
        <f t="shared" si="0"/>
        <v>30</v>
      </c>
      <c r="AJ9" s="48">
        <f t="shared" si="0"/>
        <v>31</v>
      </c>
      <c r="AK9" s="48">
        <f t="shared" si="0"/>
        <v>32</v>
      </c>
      <c r="AL9" s="48">
        <f t="shared" si="0"/>
        <v>33</v>
      </c>
      <c r="AM9" s="48">
        <f t="shared" si="0"/>
        <v>34</v>
      </c>
      <c r="AN9" s="48">
        <f t="shared" si="0"/>
        <v>35</v>
      </c>
      <c r="AO9" s="48">
        <f t="shared" si="0"/>
        <v>36</v>
      </c>
      <c r="AP9" s="48">
        <f t="shared" si="0"/>
        <v>37</v>
      </c>
      <c r="AQ9" s="48">
        <f t="shared" si="0"/>
        <v>38</v>
      </c>
      <c r="AR9" s="48">
        <f t="shared" si="0"/>
        <v>39</v>
      </c>
      <c r="AS9" s="48">
        <f t="shared" si="0"/>
        <v>40</v>
      </c>
      <c r="AT9" s="48">
        <f t="shared" si="0"/>
        <v>41</v>
      </c>
      <c r="AU9" s="48">
        <f t="shared" si="0"/>
        <v>42</v>
      </c>
      <c r="AV9" s="48">
        <f t="shared" si="0"/>
        <v>43</v>
      </c>
      <c r="AW9" s="48">
        <f t="shared" si="0"/>
        <v>44</v>
      </c>
      <c r="AX9" s="48">
        <f t="shared" si="0"/>
        <v>45</v>
      </c>
      <c r="AY9" s="48">
        <f t="shared" si="0"/>
        <v>46</v>
      </c>
      <c r="AZ9" s="48">
        <f t="shared" si="0"/>
        <v>47</v>
      </c>
      <c r="BA9" s="48">
        <f t="shared" si="0"/>
        <v>48</v>
      </c>
      <c r="BB9" s="48">
        <f t="shared" si="0"/>
        <v>49</v>
      </c>
      <c r="BC9" s="48">
        <f t="shared" si="0"/>
        <v>50</v>
      </c>
      <c r="BD9" s="48">
        <f t="shared" si="0"/>
        <v>51</v>
      </c>
      <c r="BE9" s="48">
        <f t="shared" si="0"/>
        <v>52</v>
      </c>
      <c r="BF9" s="48">
        <f t="shared" si="0"/>
        <v>53</v>
      </c>
    </row>
    <row r="10" spans="1:70" s="16" customFormat="1" ht="24.95" customHeight="1" x14ac:dyDescent="0.25">
      <c r="A10" s="7"/>
      <c r="B10" s="11" t="s">
        <v>46</v>
      </c>
      <c r="C10" s="7"/>
      <c r="D10" s="12"/>
      <c r="E10" s="13"/>
      <c r="F10" s="14"/>
      <c r="G10" s="14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4"/>
      <c r="S10" s="15"/>
      <c r="T10" s="15"/>
      <c r="U10" s="15"/>
      <c r="V10" s="15"/>
      <c r="W10" s="14"/>
      <c r="X10" s="14"/>
      <c r="Y10" s="15"/>
      <c r="Z10" s="15"/>
      <c r="AA10" s="14"/>
      <c r="AB10" s="15"/>
      <c r="AC10" s="15"/>
      <c r="AD10" s="15"/>
      <c r="AE10" s="15"/>
      <c r="AF10" s="15"/>
      <c r="AG10" s="15"/>
      <c r="AH10" s="15"/>
      <c r="AI10" s="15"/>
      <c r="AJ10" s="14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4"/>
      <c r="AX10" s="15"/>
      <c r="AY10" s="15"/>
      <c r="AZ10" s="15"/>
      <c r="BA10" s="15"/>
      <c r="BB10" s="15"/>
      <c r="BC10" s="15"/>
      <c r="BD10" s="15"/>
      <c r="BE10" s="15"/>
      <c r="BF10" s="15"/>
    </row>
    <row r="11" spans="1:70" s="16" customFormat="1" ht="36" customHeight="1" x14ac:dyDescent="0.25">
      <c r="A11" s="7">
        <v>1</v>
      </c>
      <c r="B11" s="17" t="s">
        <v>47</v>
      </c>
      <c r="C11" s="7" t="s">
        <v>48</v>
      </c>
      <c r="D11" s="18" t="s">
        <v>49</v>
      </c>
      <c r="E11" s="13" t="s">
        <v>50</v>
      </c>
      <c r="F11" s="14">
        <f t="shared" ref="F11:F42" si="1">G11+I11+AJ11+AW11</f>
        <v>717693710.72000003</v>
      </c>
      <c r="G11" s="14"/>
      <c r="H11" s="15"/>
      <c r="I11" s="14">
        <f t="shared" ref="I11:I42" si="2">J11+R11+W11+X11+AA11</f>
        <v>255080369.16999999</v>
      </c>
      <c r="J11" s="14">
        <v>104501262.52</v>
      </c>
      <c r="K11" s="15">
        <v>38462401.07</v>
      </c>
      <c r="L11" s="15">
        <v>238696.24</v>
      </c>
      <c r="M11" s="15"/>
      <c r="N11" s="15"/>
      <c r="O11" s="15"/>
      <c r="P11" s="15">
        <f t="shared" ref="P11:P42" si="3">J11-K11-L11</f>
        <v>65800165.209999993</v>
      </c>
      <c r="Q11" s="15">
        <v>323715</v>
      </c>
      <c r="R11" s="14">
        <f>S11+T11+U11+V11</f>
        <v>5154.6400000000003</v>
      </c>
      <c r="S11" s="15"/>
      <c r="T11" s="15"/>
      <c r="U11" s="15"/>
      <c r="V11" s="15">
        <v>5154.6400000000003</v>
      </c>
      <c r="W11" s="14">
        <v>33475689.5</v>
      </c>
      <c r="X11" s="14">
        <v>105634407.56</v>
      </c>
      <c r="Y11" s="15"/>
      <c r="Z11" s="15"/>
      <c r="AA11" s="14">
        <v>11463854.949999999</v>
      </c>
      <c r="AB11" s="15">
        <v>1032999.31</v>
      </c>
      <c r="AC11" s="15">
        <v>4833984.8</v>
      </c>
      <c r="AD11" s="15">
        <v>4376306.16</v>
      </c>
      <c r="AE11" s="15">
        <v>1142046.24</v>
      </c>
      <c r="AF11" s="15"/>
      <c r="AG11" s="15">
        <v>78518.44</v>
      </c>
      <c r="AH11" s="15"/>
      <c r="AI11" s="15">
        <f t="shared" ref="AI11:AI42" si="4">AA11-AB11-AC11-AD11-AE11-AF11-AG11-AH11</f>
        <v>-1.2223608791828156E-9</v>
      </c>
      <c r="AJ11" s="14">
        <v>37034270.280000001</v>
      </c>
      <c r="AK11" s="15"/>
      <c r="AL11" s="15"/>
      <c r="AM11" s="15"/>
      <c r="AN11" s="15"/>
      <c r="AO11" s="15">
        <v>20543606.719999999</v>
      </c>
      <c r="AP11" s="15"/>
      <c r="AQ11" s="15"/>
      <c r="AR11" s="15"/>
      <c r="AS11" s="15"/>
      <c r="AT11" s="15">
        <f t="shared" ref="AT11:AT42" si="5">AJ11-AO11</f>
        <v>16490663.560000002</v>
      </c>
      <c r="AU11" s="15">
        <f t="shared" ref="AU11:AU42" si="6">AK11-AP11</f>
        <v>0</v>
      </c>
      <c r="AV11" s="15">
        <f t="shared" ref="AV11:AV42" si="7">AN11-AS11</f>
        <v>0</v>
      </c>
      <c r="AW11" s="14">
        <v>425579071.26999998</v>
      </c>
      <c r="AX11" s="15">
        <v>8641363.6600000001</v>
      </c>
      <c r="AY11" s="15"/>
      <c r="AZ11" s="15"/>
      <c r="BA11" s="15">
        <f t="shared" ref="BA11:BA42" si="8">AW11-BE11</f>
        <v>387651636.26999998</v>
      </c>
      <c r="BB11" s="15">
        <f t="shared" ref="BB11:BB42" si="9">AX11-BF11</f>
        <v>8641363.6600000001</v>
      </c>
      <c r="BC11" s="15">
        <f t="shared" ref="BC11:BC42" si="10">AY11</f>
        <v>0</v>
      </c>
      <c r="BD11" s="15">
        <f t="shared" ref="BD11:BD42" si="11">AZ11</f>
        <v>0</v>
      </c>
      <c r="BE11" s="15">
        <v>37927435</v>
      </c>
      <c r="BF11" s="15"/>
    </row>
    <row r="12" spans="1:70" s="16" customFormat="1" ht="36" customHeight="1" x14ac:dyDescent="0.25">
      <c r="A12" s="7">
        <v>2</v>
      </c>
      <c r="B12" s="17" t="s">
        <v>51</v>
      </c>
      <c r="C12" s="7" t="s">
        <v>52</v>
      </c>
      <c r="D12" s="18" t="s">
        <v>49</v>
      </c>
      <c r="E12" s="13"/>
      <c r="F12" s="14">
        <f t="shared" si="1"/>
        <v>128877184.05</v>
      </c>
      <c r="G12" s="14"/>
      <c r="H12" s="15"/>
      <c r="I12" s="14">
        <f t="shared" si="2"/>
        <v>50824632.660000004</v>
      </c>
      <c r="J12" s="14">
        <v>5900609.0999999996</v>
      </c>
      <c r="K12" s="15"/>
      <c r="L12" s="15"/>
      <c r="M12" s="15"/>
      <c r="N12" s="15"/>
      <c r="O12" s="15"/>
      <c r="P12" s="15">
        <f t="shared" si="3"/>
        <v>5900609.0999999996</v>
      </c>
      <c r="Q12" s="15"/>
      <c r="R12" s="14">
        <f>S12+T12+U12+V12</f>
        <v>0</v>
      </c>
      <c r="S12" s="15"/>
      <c r="T12" s="15"/>
      <c r="U12" s="15"/>
      <c r="V12" s="15"/>
      <c r="W12" s="14"/>
      <c r="X12" s="14">
        <v>21430916.850000001</v>
      </c>
      <c r="Y12" s="15"/>
      <c r="Z12" s="15"/>
      <c r="AA12" s="14">
        <v>23493106.710000001</v>
      </c>
      <c r="AB12" s="15"/>
      <c r="AC12" s="15"/>
      <c r="AD12" s="15"/>
      <c r="AE12" s="15"/>
      <c r="AF12" s="15"/>
      <c r="AG12" s="15"/>
      <c r="AH12" s="15">
        <v>19517414</v>
      </c>
      <c r="AI12" s="15">
        <f t="shared" si="4"/>
        <v>3975692.7100000009</v>
      </c>
      <c r="AJ12" s="14">
        <v>46551367.119999997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>
        <f t="shared" si="5"/>
        <v>46551367.119999997</v>
      </c>
      <c r="AU12" s="15">
        <f t="shared" si="6"/>
        <v>0</v>
      </c>
      <c r="AV12" s="15">
        <f t="shared" si="7"/>
        <v>0</v>
      </c>
      <c r="AW12" s="14">
        <v>31501184.27</v>
      </c>
      <c r="AX12" s="15"/>
      <c r="AY12" s="15"/>
      <c r="AZ12" s="15"/>
      <c r="BA12" s="15">
        <f t="shared" si="8"/>
        <v>27101194.27</v>
      </c>
      <c r="BB12" s="15">
        <f t="shared" si="9"/>
        <v>0</v>
      </c>
      <c r="BC12" s="15">
        <f t="shared" si="10"/>
        <v>0</v>
      </c>
      <c r="BD12" s="15">
        <f t="shared" si="11"/>
        <v>0</v>
      </c>
      <c r="BE12" s="15">
        <v>4399990</v>
      </c>
      <c r="BF12" s="15"/>
    </row>
    <row r="13" spans="1:70" s="16" customFormat="1" ht="36" customHeight="1" x14ac:dyDescent="0.25">
      <c r="A13" s="7">
        <v>3</v>
      </c>
      <c r="B13" s="17" t="s">
        <v>53</v>
      </c>
      <c r="C13" s="7" t="s">
        <v>54</v>
      </c>
      <c r="D13" s="18" t="s">
        <v>49</v>
      </c>
      <c r="E13" s="13"/>
      <c r="F13" s="14">
        <f t="shared" si="1"/>
        <v>1792615763.25</v>
      </c>
      <c r="G13" s="14"/>
      <c r="H13" s="15"/>
      <c r="I13" s="14">
        <f t="shared" si="2"/>
        <v>284364223.98000002</v>
      </c>
      <c r="J13" s="14">
        <v>52480688.899999999</v>
      </c>
      <c r="K13" s="15"/>
      <c r="L13" s="15"/>
      <c r="M13" s="15"/>
      <c r="N13" s="15"/>
      <c r="O13" s="15"/>
      <c r="P13" s="15">
        <f t="shared" si="3"/>
        <v>52480688.899999999</v>
      </c>
      <c r="Q13" s="15"/>
      <c r="R13" s="14">
        <f>S13+T13+U13+V13</f>
        <v>0</v>
      </c>
      <c r="S13" s="15"/>
      <c r="T13" s="15"/>
      <c r="U13" s="15"/>
      <c r="V13" s="15"/>
      <c r="W13" s="14">
        <v>211320</v>
      </c>
      <c r="X13" s="14">
        <v>6827580</v>
      </c>
      <c r="Y13" s="15"/>
      <c r="Z13" s="15"/>
      <c r="AA13" s="14">
        <v>224844635.08000001</v>
      </c>
      <c r="AB13" s="15">
        <v>8564388.3900000006</v>
      </c>
      <c r="AC13" s="15">
        <v>5622951.0999999996</v>
      </c>
      <c r="AD13" s="15">
        <v>3368514.48</v>
      </c>
      <c r="AE13" s="15">
        <v>2360770.39</v>
      </c>
      <c r="AF13" s="15"/>
      <c r="AG13" s="15">
        <v>265184.92</v>
      </c>
      <c r="AH13" s="15">
        <v>10090066</v>
      </c>
      <c r="AI13" s="15">
        <f t="shared" si="4"/>
        <v>194572759.80000004</v>
      </c>
      <c r="AJ13" s="14">
        <v>50504147.32</v>
      </c>
      <c r="AK13" s="15">
        <v>29458081.609999999</v>
      </c>
      <c r="AL13" s="15"/>
      <c r="AM13" s="15"/>
      <c r="AN13" s="15"/>
      <c r="AO13" s="15"/>
      <c r="AP13" s="15"/>
      <c r="AQ13" s="15"/>
      <c r="AR13" s="15"/>
      <c r="AS13" s="15"/>
      <c r="AT13" s="15">
        <f t="shared" si="5"/>
        <v>50504147.32</v>
      </c>
      <c r="AU13" s="15">
        <f t="shared" si="6"/>
        <v>29458081.609999999</v>
      </c>
      <c r="AV13" s="15">
        <f t="shared" si="7"/>
        <v>0</v>
      </c>
      <c r="AW13" s="14">
        <v>1457747391.95</v>
      </c>
      <c r="AX13" s="15">
        <v>83685874.510000005</v>
      </c>
      <c r="AY13" s="15"/>
      <c r="AZ13" s="15"/>
      <c r="BA13" s="15">
        <f t="shared" si="8"/>
        <v>917116670.95000005</v>
      </c>
      <c r="BB13" s="15">
        <f t="shared" si="9"/>
        <v>83685874.510000005</v>
      </c>
      <c r="BC13" s="15">
        <f t="shared" si="10"/>
        <v>0</v>
      </c>
      <c r="BD13" s="15">
        <f t="shared" si="11"/>
        <v>0</v>
      </c>
      <c r="BE13" s="15">
        <v>540630721</v>
      </c>
      <c r="BF13" s="15"/>
    </row>
    <row r="14" spans="1:70" s="16" customFormat="1" ht="36" customHeight="1" x14ac:dyDescent="0.25">
      <c r="A14" s="7">
        <v>4</v>
      </c>
      <c r="B14" s="17" t="s">
        <v>55</v>
      </c>
      <c r="C14" s="7" t="s">
        <v>56</v>
      </c>
      <c r="D14" s="18" t="s">
        <v>49</v>
      </c>
      <c r="E14" s="13"/>
      <c r="F14" s="14">
        <f t="shared" si="1"/>
        <v>1218961885.54</v>
      </c>
      <c r="G14" s="14"/>
      <c r="H14" s="15"/>
      <c r="I14" s="14">
        <f t="shared" si="2"/>
        <v>94576861.209999993</v>
      </c>
      <c r="J14" s="14">
        <v>3754850</v>
      </c>
      <c r="K14" s="15"/>
      <c r="L14" s="15"/>
      <c r="M14" s="15"/>
      <c r="N14" s="15"/>
      <c r="O14" s="15"/>
      <c r="P14" s="15">
        <f t="shared" si="3"/>
        <v>3754850</v>
      </c>
      <c r="Q14" s="15"/>
      <c r="R14" s="14">
        <v>11312280</v>
      </c>
      <c r="S14" s="14">
        <v>11312280</v>
      </c>
      <c r="T14" s="15"/>
      <c r="U14" s="15"/>
      <c r="V14" s="15"/>
      <c r="W14" s="14"/>
      <c r="X14" s="14">
        <v>4464750</v>
      </c>
      <c r="Y14" s="15"/>
      <c r="Z14" s="15"/>
      <c r="AA14" s="14">
        <v>75044981.209999993</v>
      </c>
      <c r="AB14" s="15">
        <v>15101289</v>
      </c>
      <c r="AC14" s="15">
        <v>8388870</v>
      </c>
      <c r="AD14" s="15"/>
      <c r="AE14" s="15">
        <v>4132087.26</v>
      </c>
      <c r="AF14" s="15">
        <v>7369256.0899999999</v>
      </c>
      <c r="AG14" s="15">
        <v>12860727.880000001</v>
      </c>
      <c r="AH14" s="15"/>
      <c r="AI14" s="15">
        <f t="shared" si="4"/>
        <v>27192750.979999997</v>
      </c>
      <c r="AJ14" s="14">
        <v>342684598.14999998</v>
      </c>
      <c r="AK14" s="15">
        <v>320136100.56999999</v>
      </c>
      <c r="AL14" s="15"/>
      <c r="AM14" s="15"/>
      <c r="AN14" s="15"/>
      <c r="AO14" s="15">
        <v>42058637.200000003</v>
      </c>
      <c r="AP14" s="15">
        <v>42058637.200000003</v>
      </c>
      <c r="AQ14" s="15"/>
      <c r="AR14" s="15"/>
      <c r="AS14" s="15"/>
      <c r="AT14" s="15">
        <f t="shared" si="5"/>
        <v>300625960.94999999</v>
      </c>
      <c r="AU14" s="15">
        <f t="shared" si="6"/>
        <v>278077463.37</v>
      </c>
      <c r="AV14" s="15">
        <f t="shared" si="7"/>
        <v>0</v>
      </c>
      <c r="AW14" s="14">
        <v>781700426.17999995</v>
      </c>
      <c r="AX14" s="15">
        <v>755200403.60000002</v>
      </c>
      <c r="AY14" s="15"/>
      <c r="AZ14" s="15"/>
      <c r="BA14" s="15">
        <f t="shared" si="8"/>
        <v>664345324.17999995</v>
      </c>
      <c r="BB14" s="15">
        <f t="shared" si="9"/>
        <v>637845301.60000002</v>
      </c>
      <c r="BC14" s="15">
        <f t="shared" si="10"/>
        <v>0</v>
      </c>
      <c r="BD14" s="15">
        <f t="shared" si="11"/>
        <v>0</v>
      </c>
      <c r="BE14" s="15">
        <v>117355102</v>
      </c>
      <c r="BF14" s="15">
        <v>117355102</v>
      </c>
    </row>
    <row r="15" spans="1:70" s="16" customFormat="1" ht="36" customHeight="1" x14ac:dyDescent="0.25">
      <c r="A15" s="7">
        <v>5</v>
      </c>
      <c r="B15" s="17" t="s">
        <v>57</v>
      </c>
      <c r="C15" s="7" t="s">
        <v>58</v>
      </c>
      <c r="D15" s="18" t="s">
        <v>49</v>
      </c>
      <c r="E15" s="13"/>
      <c r="F15" s="14">
        <f t="shared" si="1"/>
        <v>44913337.329999998</v>
      </c>
      <c r="G15" s="14"/>
      <c r="H15" s="15"/>
      <c r="I15" s="14">
        <f t="shared" si="2"/>
        <v>44913337.329999998</v>
      </c>
      <c r="J15" s="14">
        <v>4721714</v>
      </c>
      <c r="K15" s="15"/>
      <c r="L15" s="15"/>
      <c r="M15" s="15"/>
      <c r="N15" s="15"/>
      <c r="O15" s="15"/>
      <c r="P15" s="15">
        <f t="shared" si="3"/>
        <v>4721714</v>
      </c>
      <c r="Q15" s="15"/>
      <c r="R15" s="14">
        <f t="shared" ref="R15:R46" si="12">S15+T15+U15+V15</f>
        <v>0</v>
      </c>
      <c r="S15" s="15"/>
      <c r="T15" s="15"/>
      <c r="U15" s="15"/>
      <c r="V15" s="15"/>
      <c r="W15" s="14">
        <v>8891775.9299999997</v>
      </c>
      <c r="X15" s="14">
        <v>31299847.399999999</v>
      </c>
      <c r="Y15" s="15"/>
      <c r="Z15" s="15"/>
      <c r="AA15" s="14"/>
      <c r="AB15" s="15"/>
      <c r="AC15" s="15"/>
      <c r="AD15" s="15"/>
      <c r="AE15" s="15"/>
      <c r="AF15" s="15"/>
      <c r="AG15" s="15"/>
      <c r="AH15" s="15"/>
      <c r="AI15" s="15">
        <f t="shared" si="4"/>
        <v>0</v>
      </c>
      <c r="AJ15" s="14"/>
      <c r="AK15" s="15"/>
      <c r="AL15" s="15"/>
      <c r="AM15" s="15"/>
      <c r="AN15" s="15"/>
      <c r="AO15" s="15"/>
      <c r="AP15" s="15"/>
      <c r="AQ15" s="15"/>
      <c r="AR15" s="15"/>
      <c r="AS15" s="15"/>
      <c r="AT15" s="15">
        <f t="shared" si="5"/>
        <v>0</v>
      </c>
      <c r="AU15" s="15">
        <f t="shared" si="6"/>
        <v>0</v>
      </c>
      <c r="AV15" s="15">
        <f t="shared" si="7"/>
        <v>0</v>
      </c>
      <c r="AW15" s="14"/>
      <c r="AX15" s="15"/>
      <c r="AY15" s="15"/>
      <c r="AZ15" s="15"/>
      <c r="BA15" s="15">
        <f t="shared" si="8"/>
        <v>0</v>
      </c>
      <c r="BB15" s="15">
        <f t="shared" si="9"/>
        <v>0</v>
      </c>
      <c r="BC15" s="15">
        <f t="shared" si="10"/>
        <v>0</v>
      </c>
      <c r="BD15" s="15">
        <f t="shared" si="11"/>
        <v>0</v>
      </c>
      <c r="BE15" s="15"/>
      <c r="BF15" s="15"/>
    </row>
    <row r="16" spans="1:70" s="16" customFormat="1" ht="36" customHeight="1" x14ac:dyDescent="0.25">
      <c r="A16" s="7">
        <v>6</v>
      </c>
      <c r="B16" s="17" t="s">
        <v>59</v>
      </c>
      <c r="C16" s="7" t="s">
        <v>60</v>
      </c>
      <c r="D16" s="18" t="s">
        <v>49</v>
      </c>
      <c r="E16" s="13"/>
      <c r="F16" s="14">
        <f t="shared" si="1"/>
        <v>42782769.5</v>
      </c>
      <c r="G16" s="14"/>
      <c r="H16" s="15"/>
      <c r="I16" s="14">
        <f t="shared" si="2"/>
        <v>0</v>
      </c>
      <c r="J16" s="14"/>
      <c r="K16" s="15"/>
      <c r="L16" s="15"/>
      <c r="M16" s="15"/>
      <c r="N16" s="15"/>
      <c r="O16" s="15"/>
      <c r="P16" s="15">
        <f t="shared" si="3"/>
        <v>0</v>
      </c>
      <c r="Q16" s="15"/>
      <c r="R16" s="14">
        <f t="shared" si="12"/>
        <v>0</v>
      </c>
      <c r="S16" s="15"/>
      <c r="T16" s="15"/>
      <c r="U16" s="15"/>
      <c r="V16" s="15"/>
      <c r="W16" s="14"/>
      <c r="X16" s="14"/>
      <c r="Y16" s="15"/>
      <c r="Z16" s="15"/>
      <c r="AA16" s="14"/>
      <c r="AB16" s="15"/>
      <c r="AC16" s="15"/>
      <c r="AD16" s="15"/>
      <c r="AE16" s="15"/>
      <c r="AF16" s="15"/>
      <c r="AG16" s="15"/>
      <c r="AH16" s="15"/>
      <c r="AI16" s="15">
        <f t="shared" si="4"/>
        <v>0</v>
      </c>
      <c r="AJ16" s="14"/>
      <c r="AK16" s="15"/>
      <c r="AL16" s="15"/>
      <c r="AM16" s="15"/>
      <c r="AN16" s="15"/>
      <c r="AO16" s="15"/>
      <c r="AP16" s="15"/>
      <c r="AQ16" s="15"/>
      <c r="AR16" s="15"/>
      <c r="AS16" s="15"/>
      <c r="AT16" s="15">
        <f t="shared" si="5"/>
        <v>0</v>
      </c>
      <c r="AU16" s="15">
        <f t="shared" si="6"/>
        <v>0</v>
      </c>
      <c r="AV16" s="15">
        <f t="shared" si="7"/>
        <v>0</v>
      </c>
      <c r="AW16" s="14">
        <v>42782769.5</v>
      </c>
      <c r="AX16" s="15"/>
      <c r="AY16" s="15"/>
      <c r="AZ16" s="15"/>
      <c r="BA16" s="15">
        <f t="shared" si="8"/>
        <v>42782769.5</v>
      </c>
      <c r="BB16" s="15">
        <f t="shared" si="9"/>
        <v>0</v>
      </c>
      <c r="BC16" s="15">
        <f t="shared" si="10"/>
        <v>0</v>
      </c>
      <c r="BD16" s="15">
        <f t="shared" si="11"/>
        <v>0</v>
      </c>
      <c r="BE16" s="15"/>
      <c r="BF16" s="15"/>
    </row>
    <row r="17" spans="1:58" s="16" customFormat="1" ht="36" customHeight="1" x14ac:dyDescent="0.25">
      <c r="A17" s="7">
        <v>7</v>
      </c>
      <c r="B17" s="17" t="s">
        <v>61</v>
      </c>
      <c r="C17" s="7" t="s">
        <v>62</v>
      </c>
      <c r="D17" s="18" t="s">
        <v>49</v>
      </c>
      <c r="E17" s="13"/>
      <c r="F17" s="14">
        <f t="shared" si="1"/>
        <v>17381417.240000002</v>
      </c>
      <c r="G17" s="14"/>
      <c r="H17" s="15"/>
      <c r="I17" s="14">
        <f t="shared" si="2"/>
        <v>12319912.560000001</v>
      </c>
      <c r="J17" s="14">
        <v>1510462.56</v>
      </c>
      <c r="K17" s="15"/>
      <c r="L17" s="15"/>
      <c r="M17" s="15"/>
      <c r="N17" s="15"/>
      <c r="O17" s="15"/>
      <c r="P17" s="15">
        <f t="shared" si="3"/>
        <v>1510462.56</v>
      </c>
      <c r="Q17" s="15"/>
      <c r="R17" s="14">
        <f t="shared" si="12"/>
        <v>0</v>
      </c>
      <c r="S17" s="15"/>
      <c r="T17" s="15"/>
      <c r="U17" s="15"/>
      <c r="V17" s="15"/>
      <c r="W17" s="14"/>
      <c r="X17" s="14">
        <v>10809450</v>
      </c>
      <c r="Y17" s="15">
        <v>10809450</v>
      </c>
      <c r="Z17" s="15"/>
      <c r="AA17" s="14"/>
      <c r="AB17" s="15"/>
      <c r="AC17" s="15"/>
      <c r="AD17" s="15"/>
      <c r="AE17" s="15"/>
      <c r="AF17" s="15"/>
      <c r="AG17" s="15"/>
      <c r="AH17" s="15"/>
      <c r="AI17" s="15">
        <f t="shared" si="4"/>
        <v>0</v>
      </c>
      <c r="AJ17" s="14">
        <v>5061504.68</v>
      </c>
      <c r="AK17" s="15"/>
      <c r="AL17" s="15"/>
      <c r="AM17" s="15"/>
      <c r="AN17" s="15"/>
      <c r="AO17" s="15">
        <v>5061504.68</v>
      </c>
      <c r="AP17" s="15"/>
      <c r="AQ17" s="15"/>
      <c r="AR17" s="15"/>
      <c r="AS17" s="15"/>
      <c r="AT17" s="15">
        <f t="shared" si="5"/>
        <v>0</v>
      </c>
      <c r="AU17" s="15">
        <f t="shared" si="6"/>
        <v>0</v>
      </c>
      <c r="AV17" s="15">
        <f t="shared" si="7"/>
        <v>0</v>
      </c>
      <c r="AW17" s="14"/>
      <c r="AX17" s="15"/>
      <c r="AY17" s="15"/>
      <c r="AZ17" s="15"/>
      <c r="BA17" s="15">
        <f t="shared" si="8"/>
        <v>0</v>
      </c>
      <c r="BB17" s="15">
        <f t="shared" si="9"/>
        <v>0</v>
      </c>
      <c r="BC17" s="15">
        <f t="shared" si="10"/>
        <v>0</v>
      </c>
      <c r="BD17" s="15">
        <f t="shared" si="11"/>
        <v>0</v>
      </c>
      <c r="BE17" s="15"/>
      <c r="BF17" s="15"/>
    </row>
    <row r="18" spans="1:58" s="16" customFormat="1" ht="36" customHeight="1" x14ac:dyDescent="0.25">
      <c r="A18" s="7">
        <v>8</v>
      </c>
      <c r="B18" s="17" t="s">
        <v>63</v>
      </c>
      <c r="C18" s="7" t="s">
        <v>64</v>
      </c>
      <c r="D18" s="18" t="s">
        <v>49</v>
      </c>
      <c r="E18" s="13"/>
      <c r="F18" s="14">
        <f t="shared" si="1"/>
        <v>174595493.09</v>
      </c>
      <c r="G18" s="14"/>
      <c r="H18" s="15"/>
      <c r="I18" s="14">
        <f t="shared" si="2"/>
        <v>1129950</v>
      </c>
      <c r="J18" s="14">
        <v>1129950</v>
      </c>
      <c r="K18" s="15"/>
      <c r="L18" s="15"/>
      <c r="M18" s="15"/>
      <c r="N18" s="15"/>
      <c r="O18" s="15"/>
      <c r="P18" s="15">
        <f t="shared" si="3"/>
        <v>1129950</v>
      </c>
      <c r="Q18" s="15"/>
      <c r="R18" s="14">
        <f t="shared" si="12"/>
        <v>0</v>
      </c>
      <c r="S18" s="15"/>
      <c r="T18" s="15"/>
      <c r="U18" s="15"/>
      <c r="V18" s="15"/>
      <c r="W18" s="14"/>
      <c r="X18" s="14"/>
      <c r="Y18" s="15"/>
      <c r="Z18" s="15"/>
      <c r="AA18" s="14"/>
      <c r="AB18" s="15"/>
      <c r="AC18" s="15"/>
      <c r="AD18" s="15"/>
      <c r="AE18" s="15"/>
      <c r="AF18" s="15"/>
      <c r="AG18" s="15"/>
      <c r="AH18" s="15"/>
      <c r="AI18" s="15">
        <f t="shared" si="4"/>
        <v>0</v>
      </c>
      <c r="AJ18" s="14"/>
      <c r="AK18" s="15"/>
      <c r="AL18" s="15"/>
      <c r="AM18" s="15"/>
      <c r="AN18" s="15"/>
      <c r="AO18" s="15"/>
      <c r="AP18" s="15"/>
      <c r="AQ18" s="15"/>
      <c r="AR18" s="15"/>
      <c r="AS18" s="15"/>
      <c r="AT18" s="15">
        <f t="shared" si="5"/>
        <v>0</v>
      </c>
      <c r="AU18" s="15">
        <f t="shared" si="6"/>
        <v>0</v>
      </c>
      <c r="AV18" s="15">
        <f t="shared" si="7"/>
        <v>0</v>
      </c>
      <c r="AW18" s="14">
        <v>173465543.09</v>
      </c>
      <c r="AX18" s="15"/>
      <c r="AY18" s="15"/>
      <c r="AZ18" s="15">
        <v>109229179.7</v>
      </c>
      <c r="BA18" s="15">
        <f t="shared" si="8"/>
        <v>136626223.09</v>
      </c>
      <c r="BB18" s="15">
        <f t="shared" si="9"/>
        <v>0</v>
      </c>
      <c r="BC18" s="15">
        <f t="shared" si="10"/>
        <v>0</v>
      </c>
      <c r="BD18" s="15">
        <f t="shared" si="11"/>
        <v>109229179.7</v>
      </c>
      <c r="BE18" s="15">
        <v>36839320</v>
      </c>
      <c r="BF18" s="15"/>
    </row>
    <row r="19" spans="1:58" s="16" customFormat="1" ht="36" customHeight="1" x14ac:dyDescent="0.25">
      <c r="A19" s="7">
        <v>9</v>
      </c>
      <c r="B19" s="17" t="s">
        <v>65</v>
      </c>
      <c r="C19" s="7" t="s">
        <v>66</v>
      </c>
      <c r="D19" s="18" t="s">
        <v>49</v>
      </c>
      <c r="E19" s="13"/>
      <c r="F19" s="14">
        <f t="shared" si="1"/>
        <v>273588657.30000001</v>
      </c>
      <c r="G19" s="14"/>
      <c r="H19" s="15"/>
      <c r="I19" s="14">
        <f t="shared" si="2"/>
        <v>815859</v>
      </c>
      <c r="J19" s="14">
        <v>815859</v>
      </c>
      <c r="K19" s="15"/>
      <c r="L19" s="15"/>
      <c r="M19" s="15"/>
      <c r="N19" s="15"/>
      <c r="O19" s="15"/>
      <c r="P19" s="15">
        <f t="shared" si="3"/>
        <v>815859</v>
      </c>
      <c r="Q19" s="15"/>
      <c r="R19" s="14">
        <f t="shared" si="12"/>
        <v>0</v>
      </c>
      <c r="S19" s="15"/>
      <c r="T19" s="15"/>
      <c r="U19" s="15"/>
      <c r="V19" s="15"/>
      <c r="W19" s="14"/>
      <c r="X19" s="14"/>
      <c r="Y19" s="15"/>
      <c r="Z19" s="15"/>
      <c r="AA19" s="14"/>
      <c r="AB19" s="15"/>
      <c r="AC19" s="15"/>
      <c r="AD19" s="15"/>
      <c r="AE19" s="15"/>
      <c r="AF19" s="15"/>
      <c r="AG19" s="15"/>
      <c r="AH19" s="15"/>
      <c r="AI19" s="15">
        <f t="shared" si="4"/>
        <v>0</v>
      </c>
      <c r="AJ19" s="14"/>
      <c r="AK19" s="15"/>
      <c r="AL19" s="15"/>
      <c r="AM19" s="15"/>
      <c r="AN19" s="15"/>
      <c r="AO19" s="15"/>
      <c r="AP19" s="15"/>
      <c r="AQ19" s="15"/>
      <c r="AR19" s="15"/>
      <c r="AS19" s="15"/>
      <c r="AT19" s="15">
        <f t="shared" si="5"/>
        <v>0</v>
      </c>
      <c r="AU19" s="15">
        <f t="shared" si="6"/>
        <v>0</v>
      </c>
      <c r="AV19" s="15">
        <f t="shared" si="7"/>
        <v>0</v>
      </c>
      <c r="AW19" s="14">
        <v>272772798.30000001</v>
      </c>
      <c r="AX19" s="15"/>
      <c r="AY19" s="15"/>
      <c r="AZ19" s="15"/>
      <c r="BA19" s="15">
        <f t="shared" si="8"/>
        <v>272772798.30000001</v>
      </c>
      <c r="BB19" s="15">
        <f t="shared" si="9"/>
        <v>0</v>
      </c>
      <c r="BC19" s="15">
        <f t="shared" si="10"/>
        <v>0</v>
      </c>
      <c r="BD19" s="15">
        <f t="shared" si="11"/>
        <v>0</v>
      </c>
      <c r="BE19" s="15"/>
      <c r="BF19" s="15"/>
    </row>
    <row r="20" spans="1:58" s="16" customFormat="1" ht="36" customHeight="1" x14ac:dyDescent="0.25">
      <c r="A20" s="7">
        <v>10</v>
      </c>
      <c r="B20" s="17" t="s">
        <v>67</v>
      </c>
      <c r="C20" s="7" t="s">
        <v>68</v>
      </c>
      <c r="D20" s="18" t="s">
        <v>49</v>
      </c>
      <c r="E20" s="13"/>
      <c r="F20" s="14">
        <f t="shared" si="1"/>
        <v>4110850.95</v>
      </c>
      <c r="G20" s="14"/>
      <c r="H20" s="15"/>
      <c r="I20" s="14">
        <f t="shared" si="2"/>
        <v>4110850.95</v>
      </c>
      <c r="J20" s="14"/>
      <c r="K20" s="15"/>
      <c r="L20" s="15"/>
      <c r="M20" s="15"/>
      <c r="N20" s="15"/>
      <c r="O20" s="15"/>
      <c r="P20" s="15">
        <f t="shared" si="3"/>
        <v>0</v>
      </c>
      <c r="Q20" s="15"/>
      <c r="R20" s="14">
        <f t="shared" si="12"/>
        <v>0</v>
      </c>
      <c r="S20" s="15"/>
      <c r="T20" s="15"/>
      <c r="U20" s="15"/>
      <c r="V20" s="15"/>
      <c r="W20" s="14"/>
      <c r="X20" s="14"/>
      <c r="Y20" s="15"/>
      <c r="Z20" s="15"/>
      <c r="AA20" s="14">
        <v>4110850.95</v>
      </c>
      <c r="AB20" s="15">
        <v>4110850.95</v>
      </c>
      <c r="AC20" s="15"/>
      <c r="AD20" s="15"/>
      <c r="AE20" s="15"/>
      <c r="AF20" s="15"/>
      <c r="AG20" s="15"/>
      <c r="AH20" s="15"/>
      <c r="AI20" s="15">
        <f t="shared" si="4"/>
        <v>0</v>
      </c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>
        <f t="shared" si="5"/>
        <v>0</v>
      </c>
      <c r="AU20" s="15">
        <f t="shared" si="6"/>
        <v>0</v>
      </c>
      <c r="AV20" s="15">
        <f t="shared" si="7"/>
        <v>0</v>
      </c>
      <c r="AW20" s="14"/>
      <c r="AX20" s="15"/>
      <c r="AY20" s="15"/>
      <c r="AZ20" s="15"/>
      <c r="BA20" s="15">
        <f t="shared" si="8"/>
        <v>0</v>
      </c>
      <c r="BB20" s="15">
        <f t="shared" si="9"/>
        <v>0</v>
      </c>
      <c r="BC20" s="15">
        <f t="shared" si="10"/>
        <v>0</v>
      </c>
      <c r="BD20" s="15">
        <f t="shared" si="11"/>
        <v>0</v>
      </c>
      <c r="BE20" s="15"/>
      <c r="BF20" s="15"/>
    </row>
    <row r="21" spans="1:58" s="16" customFormat="1" ht="36" customHeight="1" x14ac:dyDescent="0.25">
      <c r="A21" s="8"/>
      <c r="B21" s="11" t="s">
        <v>69</v>
      </c>
      <c r="C21" s="8"/>
      <c r="D21" s="18"/>
      <c r="E21" s="13"/>
      <c r="F21" s="14">
        <f t="shared" si="1"/>
        <v>0</v>
      </c>
      <c r="G21" s="14"/>
      <c r="H21" s="15"/>
      <c r="I21" s="14">
        <f t="shared" si="2"/>
        <v>0</v>
      </c>
      <c r="J21" s="14"/>
      <c r="K21" s="15"/>
      <c r="L21" s="15"/>
      <c r="M21" s="15"/>
      <c r="N21" s="15"/>
      <c r="O21" s="15"/>
      <c r="P21" s="15">
        <f t="shared" si="3"/>
        <v>0</v>
      </c>
      <c r="Q21" s="15"/>
      <c r="R21" s="14">
        <f t="shared" si="12"/>
        <v>0</v>
      </c>
      <c r="S21" s="15"/>
      <c r="T21" s="15"/>
      <c r="U21" s="15"/>
      <c r="V21" s="15"/>
      <c r="W21" s="14"/>
      <c r="X21" s="14"/>
      <c r="Y21" s="15"/>
      <c r="Z21" s="15"/>
      <c r="AA21" s="14"/>
      <c r="AB21" s="15"/>
      <c r="AC21" s="15"/>
      <c r="AD21" s="15"/>
      <c r="AE21" s="15"/>
      <c r="AF21" s="15"/>
      <c r="AG21" s="15"/>
      <c r="AH21" s="15"/>
      <c r="AI21" s="15">
        <f t="shared" si="4"/>
        <v>0</v>
      </c>
      <c r="AJ21" s="14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f t="shared" si="5"/>
        <v>0</v>
      </c>
      <c r="AU21" s="15">
        <f t="shared" si="6"/>
        <v>0</v>
      </c>
      <c r="AV21" s="15">
        <f t="shared" si="7"/>
        <v>0</v>
      </c>
      <c r="AW21" s="14"/>
      <c r="AX21" s="15"/>
      <c r="AY21" s="15"/>
      <c r="AZ21" s="15"/>
      <c r="BA21" s="15">
        <f t="shared" si="8"/>
        <v>0</v>
      </c>
      <c r="BB21" s="15">
        <f t="shared" si="9"/>
        <v>0</v>
      </c>
      <c r="BC21" s="15">
        <f t="shared" si="10"/>
        <v>0</v>
      </c>
      <c r="BD21" s="15">
        <f t="shared" si="11"/>
        <v>0</v>
      </c>
      <c r="BE21" s="15"/>
      <c r="BF21" s="15"/>
    </row>
    <row r="22" spans="1:58" s="16" customFormat="1" ht="36" customHeight="1" x14ac:dyDescent="0.25">
      <c r="A22" s="7">
        <v>11</v>
      </c>
      <c r="B22" s="17" t="s">
        <v>70</v>
      </c>
      <c r="C22" s="7" t="s">
        <v>71</v>
      </c>
      <c r="D22" s="18" t="s">
        <v>49</v>
      </c>
      <c r="E22" s="13" t="s">
        <v>50</v>
      </c>
      <c r="F22" s="14">
        <f t="shared" si="1"/>
        <v>1102723597.1800001</v>
      </c>
      <c r="G22" s="14"/>
      <c r="H22" s="15"/>
      <c r="I22" s="14">
        <f t="shared" si="2"/>
        <v>464361887.12</v>
      </c>
      <c r="J22" s="14">
        <v>169684183.44</v>
      </c>
      <c r="K22" s="15">
        <f>7982497.48+6898325.86</f>
        <v>14880823.34</v>
      </c>
      <c r="L22" s="15">
        <f>85288048.66+M22+N22+O22</f>
        <v>135844072.09999999</v>
      </c>
      <c r="M22" s="15">
        <v>5335341.79</v>
      </c>
      <c r="N22" s="15">
        <v>37965626.43</v>
      </c>
      <c r="O22" s="15">
        <v>7255055.2199999997</v>
      </c>
      <c r="P22" s="15">
        <f t="shared" si="3"/>
        <v>18959288</v>
      </c>
      <c r="Q22" s="15">
        <v>1044675.41</v>
      </c>
      <c r="R22" s="14">
        <f t="shared" si="12"/>
        <v>71571059.299999997</v>
      </c>
      <c r="S22" s="15">
        <v>17037550.600000001</v>
      </c>
      <c r="T22" s="15">
        <v>5740989.5999999996</v>
      </c>
      <c r="U22" s="15">
        <v>44913652.5</v>
      </c>
      <c r="V22" s="15">
        <v>3878866.6</v>
      </c>
      <c r="W22" s="14">
        <v>50128776.020000003</v>
      </c>
      <c r="X22" s="14">
        <f>134482951.17+1399753.38+394030.91+133122.28</f>
        <v>136409857.73999998</v>
      </c>
      <c r="Y22" s="15"/>
      <c r="Z22" s="15">
        <f>1399753.38+394030.91+133122.28</f>
        <v>1926906.5699999998</v>
      </c>
      <c r="AA22" s="14">
        <v>36568010.619999997</v>
      </c>
      <c r="AB22" s="15">
        <v>16188208.640000001</v>
      </c>
      <c r="AC22" s="15"/>
      <c r="AD22" s="15">
        <v>5155070.04</v>
      </c>
      <c r="AE22" s="15">
        <v>3841132.3</v>
      </c>
      <c r="AF22" s="15"/>
      <c r="AG22" s="15">
        <v>8693324.6400000006</v>
      </c>
      <c r="AH22" s="15"/>
      <c r="AI22" s="15">
        <f t="shared" si="4"/>
        <v>2690274.9999999963</v>
      </c>
      <c r="AJ22" s="14">
        <v>235391570.88999999</v>
      </c>
      <c r="AK22" s="15">
        <v>112659633.8</v>
      </c>
      <c r="AL22" s="15"/>
      <c r="AM22" s="15"/>
      <c r="AN22" s="15"/>
      <c r="AO22" s="15">
        <v>190406116.27000001</v>
      </c>
      <c r="AP22" s="15">
        <v>112659633.8</v>
      </c>
      <c r="AQ22" s="15"/>
      <c r="AR22" s="15"/>
      <c r="AS22" s="15"/>
      <c r="AT22" s="15">
        <f t="shared" si="5"/>
        <v>44985454.619999975</v>
      </c>
      <c r="AU22" s="15">
        <f t="shared" si="6"/>
        <v>0</v>
      </c>
      <c r="AV22" s="15">
        <f t="shared" si="7"/>
        <v>0</v>
      </c>
      <c r="AW22" s="14">
        <v>402970139.17000002</v>
      </c>
      <c r="AX22" s="15"/>
      <c r="AY22" s="15"/>
      <c r="AZ22" s="15"/>
      <c r="BA22" s="15">
        <f t="shared" si="8"/>
        <v>396573049.17000002</v>
      </c>
      <c r="BB22" s="15">
        <f t="shared" si="9"/>
        <v>0</v>
      </c>
      <c r="BC22" s="15">
        <f t="shared" si="10"/>
        <v>0</v>
      </c>
      <c r="BD22" s="15">
        <f t="shared" si="11"/>
        <v>0</v>
      </c>
      <c r="BE22" s="15">
        <v>6397090</v>
      </c>
      <c r="BF22" s="15"/>
    </row>
    <row r="23" spans="1:58" s="16" customFormat="1" ht="36" customHeight="1" x14ac:dyDescent="0.25">
      <c r="A23" s="7">
        <f>1+A22</f>
        <v>12</v>
      </c>
      <c r="B23" s="17" t="s">
        <v>72</v>
      </c>
      <c r="C23" s="7" t="s">
        <v>73</v>
      </c>
      <c r="D23" s="18" t="s">
        <v>49</v>
      </c>
      <c r="E23" s="13"/>
      <c r="F23" s="14">
        <f t="shared" si="1"/>
        <v>673511874.12</v>
      </c>
      <c r="G23" s="14"/>
      <c r="H23" s="15"/>
      <c r="I23" s="14">
        <f t="shared" si="2"/>
        <v>46033805.859999999</v>
      </c>
      <c r="J23" s="14">
        <v>73185.440000000002</v>
      </c>
      <c r="K23" s="15"/>
      <c r="L23" s="15"/>
      <c r="M23" s="15"/>
      <c r="N23" s="15"/>
      <c r="O23" s="15"/>
      <c r="P23" s="15">
        <f t="shared" si="3"/>
        <v>73185.440000000002</v>
      </c>
      <c r="Q23" s="15"/>
      <c r="R23" s="14">
        <f t="shared" si="12"/>
        <v>0</v>
      </c>
      <c r="S23" s="15"/>
      <c r="T23" s="15"/>
      <c r="U23" s="15"/>
      <c r="V23" s="15"/>
      <c r="W23" s="14">
        <v>44611862.939999998</v>
      </c>
      <c r="X23" s="14">
        <v>525054.6</v>
      </c>
      <c r="Y23" s="15"/>
      <c r="Z23" s="15"/>
      <c r="AA23" s="14">
        <v>823702.88</v>
      </c>
      <c r="AB23" s="15"/>
      <c r="AC23" s="15"/>
      <c r="AD23" s="15"/>
      <c r="AE23" s="15"/>
      <c r="AF23" s="15"/>
      <c r="AG23" s="15">
        <v>823702.88</v>
      </c>
      <c r="AH23" s="15"/>
      <c r="AI23" s="15">
        <f t="shared" si="4"/>
        <v>0</v>
      </c>
      <c r="AJ23" s="14"/>
      <c r="AK23" s="15"/>
      <c r="AL23" s="15"/>
      <c r="AM23" s="15"/>
      <c r="AN23" s="15"/>
      <c r="AO23" s="15"/>
      <c r="AP23" s="15"/>
      <c r="AQ23" s="15"/>
      <c r="AR23" s="15"/>
      <c r="AS23" s="15"/>
      <c r="AT23" s="15">
        <f t="shared" si="5"/>
        <v>0</v>
      </c>
      <c r="AU23" s="15">
        <f t="shared" si="6"/>
        <v>0</v>
      </c>
      <c r="AV23" s="15">
        <f t="shared" si="7"/>
        <v>0</v>
      </c>
      <c r="AW23" s="14">
        <v>627478068.25999999</v>
      </c>
      <c r="AX23" s="15">
        <v>16771934.91</v>
      </c>
      <c r="AY23" s="15"/>
      <c r="AZ23" s="15"/>
      <c r="BA23" s="15">
        <f t="shared" si="8"/>
        <v>536488632.25999999</v>
      </c>
      <c r="BB23" s="15">
        <f t="shared" si="9"/>
        <v>16771934.91</v>
      </c>
      <c r="BC23" s="15">
        <f t="shared" si="10"/>
        <v>0</v>
      </c>
      <c r="BD23" s="15">
        <f t="shared" si="11"/>
        <v>0</v>
      </c>
      <c r="BE23" s="15">
        <v>90989436</v>
      </c>
      <c r="BF23" s="15"/>
    </row>
    <row r="24" spans="1:58" s="16" customFormat="1" ht="36" customHeight="1" x14ac:dyDescent="0.25">
      <c r="A24" s="7">
        <f t="shared" ref="A24:A48" si="13">1+A23</f>
        <v>13</v>
      </c>
      <c r="B24" s="17" t="s">
        <v>74</v>
      </c>
      <c r="C24" s="7" t="s">
        <v>75</v>
      </c>
      <c r="D24" s="18" t="s">
        <v>49</v>
      </c>
      <c r="E24" s="13"/>
      <c r="F24" s="14">
        <f t="shared" si="1"/>
        <v>178117005.31</v>
      </c>
      <c r="G24" s="14"/>
      <c r="H24" s="15"/>
      <c r="I24" s="14">
        <f t="shared" si="2"/>
        <v>32275832.449999999</v>
      </c>
      <c r="J24" s="14">
        <v>2063184.54</v>
      </c>
      <c r="K24" s="15"/>
      <c r="L24" s="15"/>
      <c r="M24" s="15"/>
      <c r="N24" s="15"/>
      <c r="O24" s="15"/>
      <c r="P24" s="15">
        <f t="shared" si="3"/>
        <v>2063184.54</v>
      </c>
      <c r="Q24" s="15"/>
      <c r="R24" s="14">
        <f t="shared" si="12"/>
        <v>0</v>
      </c>
      <c r="S24" s="15"/>
      <c r="T24" s="15"/>
      <c r="U24" s="15"/>
      <c r="V24" s="15"/>
      <c r="W24" s="14"/>
      <c r="X24" s="14">
        <v>28134453.91</v>
      </c>
      <c r="Y24" s="15"/>
      <c r="Z24" s="15"/>
      <c r="AA24" s="14">
        <v>2078194</v>
      </c>
      <c r="AB24" s="15"/>
      <c r="AC24" s="15"/>
      <c r="AD24" s="15"/>
      <c r="AE24" s="15"/>
      <c r="AF24" s="15"/>
      <c r="AG24" s="15"/>
      <c r="AH24" s="15"/>
      <c r="AI24" s="15">
        <f t="shared" si="4"/>
        <v>2078194</v>
      </c>
      <c r="AJ24" s="14">
        <v>11319506.039999999</v>
      </c>
      <c r="AK24" s="15"/>
      <c r="AL24" s="15"/>
      <c r="AM24" s="15"/>
      <c r="AN24" s="15"/>
      <c r="AO24" s="15">
        <v>11319506.039999999</v>
      </c>
      <c r="AP24" s="15"/>
      <c r="AQ24" s="15"/>
      <c r="AR24" s="15"/>
      <c r="AS24" s="15"/>
      <c r="AT24" s="15">
        <f t="shared" si="5"/>
        <v>0</v>
      </c>
      <c r="AU24" s="15">
        <f t="shared" si="6"/>
        <v>0</v>
      </c>
      <c r="AV24" s="15">
        <f t="shared" si="7"/>
        <v>0</v>
      </c>
      <c r="AW24" s="14">
        <v>134521666.81999999</v>
      </c>
      <c r="AX24" s="15"/>
      <c r="AY24" s="15"/>
      <c r="AZ24" s="15"/>
      <c r="BA24" s="15">
        <f t="shared" si="8"/>
        <v>134521666.81999999</v>
      </c>
      <c r="BB24" s="15">
        <f t="shared" si="9"/>
        <v>0</v>
      </c>
      <c r="BC24" s="15">
        <f t="shared" si="10"/>
        <v>0</v>
      </c>
      <c r="BD24" s="15">
        <f t="shared" si="11"/>
        <v>0</v>
      </c>
      <c r="BE24" s="15"/>
      <c r="BF24" s="15"/>
    </row>
    <row r="25" spans="1:58" s="16" customFormat="1" ht="36" customHeight="1" x14ac:dyDescent="0.25">
      <c r="A25" s="7">
        <f t="shared" si="13"/>
        <v>14</v>
      </c>
      <c r="B25" s="17" t="s">
        <v>76</v>
      </c>
      <c r="C25" s="7" t="s">
        <v>77</v>
      </c>
      <c r="D25" s="18" t="s">
        <v>49</v>
      </c>
      <c r="E25" s="13" t="s">
        <v>50</v>
      </c>
      <c r="F25" s="14">
        <f t="shared" si="1"/>
        <v>517446195.24000001</v>
      </c>
      <c r="G25" s="14"/>
      <c r="H25" s="15"/>
      <c r="I25" s="14">
        <f t="shared" si="2"/>
        <v>303769188.48000002</v>
      </c>
      <c r="J25" s="14">
        <v>127125894.06</v>
      </c>
      <c r="K25" s="15">
        <v>37605964.289999999</v>
      </c>
      <c r="L25" s="15">
        <v>67663848.480000004</v>
      </c>
      <c r="M25" s="15">
        <v>5682890.0199999996</v>
      </c>
      <c r="N25" s="15">
        <v>20990083.539999999</v>
      </c>
      <c r="O25" s="15">
        <v>4124000.07</v>
      </c>
      <c r="P25" s="15">
        <f t="shared" si="3"/>
        <v>21856081.290000007</v>
      </c>
      <c r="Q25" s="15"/>
      <c r="R25" s="14">
        <f t="shared" si="12"/>
        <v>32444929.300000004</v>
      </c>
      <c r="S25" s="15">
        <v>7221005.4000000004</v>
      </c>
      <c r="T25" s="15">
        <v>2619571.2000000002</v>
      </c>
      <c r="U25" s="15">
        <v>20078579.100000001</v>
      </c>
      <c r="V25" s="15">
        <v>2525773.6</v>
      </c>
      <c r="W25" s="14">
        <v>30988598.600000001</v>
      </c>
      <c r="X25" s="14">
        <v>97017508.230000004</v>
      </c>
      <c r="Y25" s="15"/>
      <c r="Z25" s="15">
        <v>1286275.1200000001</v>
      </c>
      <c r="AA25" s="14">
        <v>16192258.289999999</v>
      </c>
      <c r="AB25" s="15">
        <v>8588814.7200000007</v>
      </c>
      <c r="AC25" s="15"/>
      <c r="AD25" s="15">
        <v>3346830.76</v>
      </c>
      <c r="AE25" s="15">
        <v>2622332.31</v>
      </c>
      <c r="AF25" s="15"/>
      <c r="AG25" s="15"/>
      <c r="AH25" s="15"/>
      <c r="AI25" s="15">
        <f t="shared" si="4"/>
        <v>1634280.4999999986</v>
      </c>
      <c r="AJ25" s="14">
        <v>76615692.120000005</v>
      </c>
      <c r="AK25" s="15">
        <v>45689634.409999996</v>
      </c>
      <c r="AL25" s="15"/>
      <c r="AM25" s="15"/>
      <c r="AN25" s="15"/>
      <c r="AO25" s="15">
        <v>57228311.210000001</v>
      </c>
      <c r="AP25" s="15">
        <v>45689634.409999996</v>
      </c>
      <c r="AQ25" s="15"/>
      <c r="AR25" s="15"/>
      <c r="AS25" s="15"/>
      <c r="AT25" s="15">
        <f t="shared" si="5"/>
        <v>19387380.910000004</v>
      </c>
      <c r="AU25" s="15">
        <f t="shared" si="6"/>
        <v>0</v>
      </c>
      <c r="AV25" s="15">
        <f t="shared" si="7"/>
        <v>0</v>
      </c>
      <c r="AW25" s="14">
        <v>137061314.63999999</v>
      </c>
      <c r="AX25" s="15"/>
      <c r="AY25" s="15"/>
      <c r="AZ25" s="15"/>
      <c r="BA25" s="15">
        <f t="shared" si="8"/>
        <v>137061314.63999999</v>
      </c>
      <c r="BB25" s="15">
        <f t="shared" si="9"/>
        <v>0</v>
      </c>
      <c r="BC25" s="15">
        <f t="shared" si="10"/>
        <v>0</v>
      </c>
      <c r="BD25" s="15">
        <f t="shared" si="11"/>
        <v>0</v>
      </c>
      <c r="BE25" s="15"/>
      <c r="BF25" s="15"/>
    </row>
    <row r="26" spans="1:58" s="16" customFormat="1" ht="36" customHeight="1" x14ac:dyDescent="0.25">
      <c r="A26" s="7">
        <f t="shared" si="13"/>
        <v>15</v>
      </c>
      <c r="B26" s="17" t="s">
        <v>78</v>
      </c>
      <c r="C26" s="7" t="s">
        <v>79</v>
      </c>
      <c r="D26" s="18" t="s">
        <v>49</v>
      </c>
      <c r="E26" s="13" t="s">
        <v>50</v>
      </c>
      <c r="F26" s="14">
        <f t="shared" si="1"/>
        <v>1028646129.4400001</v>
      </c>
      <c r="G26" s="14"/>
      <c r="H26" s="15"/>
      <c r="I26" s="14">
        <f t="shared" si="2"/>
        <v>386207872.10000002</v>
      </c>
      <c r="J26" s="14">
        <v>133561668.04000001</v>
      </c>
      <c r="K26" s="15">
        <f>16664854.43+1998103.83+5045906.16+349121.46</f>
        <v>24057985.879999999</v>
      </c>
      <c r="L26" s="15">
        <f>M26+N26+O26+130705.66+40509877.32</f>
        <v>66361499.040000007</v>
      </c>
      <c r="M26" s="15">
        <v>3620447.76</v>
      </c>
      <c r="N26" s="15">
        <v>17806040.41</v>
      </c>
      <c r="O26" s="15">
        <v>4294427.8899999997</v>
      </c>
      <c r="P26" s="15">
        <f t="shared" si="3"/>
        <v>43142183.120000005</v>
      </c>
      <c r="Q26" s="15">
        <v>917041.51</v>
      </c>
      <c r="R26" s="14">
        <f t="shared" si="12"/>
        <v>31455507.059999999</v>
      </c>
      <c r="S26" s="15">
        <v>5913808.5999999996</v>
      </c>
      <c r="T26" s="15">
        <v>3502252.8</v>
      </c>
      <c r="U26" s="15">
        <v>20002074.199999999</v>
      </c>
      <c r="V26" s="15">
        <v>2037371.46</v>
      </c>
      <c r="W26" s="14">
        <v>42482093.520000003</v>
      </c>
      <c r="X26" s="14">
        <f>165792220.41+736638.62+440497.99+7564.08</f>
        <v>166976921.10000002</v>
      </c>
      <c r="Y26" s="15"/>
      <c r="Z26" s="15">
        <f>X26-69323823.96</f>
        <v>97653097.14000003</v>
      </c>
      <c r="AA26" s="14">
        <v>11731682.380000001</v>
      </c>
      <c r="AB26" s="15">
        <v>6708955.2300000004</v>
      </c>
      <c r="AC26" s="15"/>
      <c r="AD26" s="15">
        <v>3221757.7</v>
      </c>
      <c r="AE26" s="15">
        <v>1123737.01</v>
      </c>
      <c r="AF26" s="15"/>
      <c r="AG26" s="15"/>
      <c r="AH26" s="15"/>
      <c r="AI26" s="15">
        <f t="shared" si="4"/>
        <v>677232.44000000018</v>
      </c>
      <c r="AJ26" s="14">
        <f>21267944.85+8693383.34</f>
        <v>29961328.190000001</v>
      </c>
      <c r="AK26" s="15"/>
      <c r="AL26" s="15"/>
      <c r="AM26" s="15"/>
      <c r="AN26" s="15"/>
      <c r="AO26" s="15">
        <v>21267944.850000001</v>
      </c>
      <c r="AP26" s="15"/>
      <c r="AQ26" s="15"/>
      <c r="AR26" s="15"/>
      <c r="AS26" s="15"/>
      <c r="AT26" s="15">
        <f t="shared" si="5"/>
        <v>8693383.3399999999</v>
      </c>
      <c r="AU26" s="15">
        <f t="shared" si="6"/>
        <v>0</v>
      </c>
      <c r="AV26" s="15">
        <f t="shared" si="7"/>
        <v>0</v>
      </c>
      <c r="AW26" s="14">
        <v>612476929.14999998</v>
      </c>
      <c r="AX26" s="15"/>
      <c r="AY26" s="15"/>
      <c r="AZ26" s="15">
        <v>16731588.83</v>
      </c>
      <c r="BA26" s="15">
        <f t="shared" si="8"/>
        <v>352932015.14999998</v>
      </c>
      <c r="BB26" s="15">
        <f t="shared" si="9"/>
        <v>0</v>
      </c>
      <c r="BC26" s="15">
        <f t="shared" si="10"/>
        <v>0</v>
      </c>
      <c r="BD26" s="15">
        <f t="shared" si="11"/>
        <v>16731588.83</v>
      </c>
      <c r="BE26" s="15">
        <v>259544914</v>
      </c>
      <c r="BF26" s="15"/>
    </row>
    <row r="27" spans="1:58" s="16" customFormat="1" ht="36" customHeight="1" x14ac:dyDescent="0.25">
      <c r="A27" s="7">
        <f t="shared" si="13"/>
        <v>16</v>
      </c>
      <c r="B27" s="17" t="s">
        <v>80</v>
      </c>
      <c r="C27" s="7" t="s">
        <v>81</v>
      </c>
      <c r="D27" s="18" t="s">
        <v>49</v>
      </c>
      <c r="E27" s="13" t="s">
        <v>50</v>
      </c>
      <c r="F27" s="14">
        <f t="shared" si="1"/>
        <v>362907670.34000003</v>
      </c>
      <c r="G27" s="14"/>
      <c r="H27" s="15"/>
      <c r="I27" s="14">
        <f t="shared" si="2"/>
        <v>141981155.49000001</v>
      </c>
      <c r="J27" s="14">
        <v>27091521</v>
      </c>
      <c r="K27" s="15">
        <v>2521417.16</v>
      </c>
      <c r="L27" s="15">
        <v>22519755.010000002</v>
      </c>
      <c r="M27" s="15">
        <v>725855.11</v>
      </c>
      <c r="N27" s="15">
        <v>5916536.4900000002</v>
      </c>
      <c r="O27" s="15">
        <v>1315428.18</v>
      </c>
      <c r="P27" s="15">
        <f t="shared" si="3"/>
        <v>2050348.8299999982</v>
      </c>
      <c r="Q27" s="15"/>
      <c r="R27" s="14">
        <f t="shared" si="12"/>
        <v>12419933.720000001</v>
      </c>
      <c r="S27" s="15">
        <v>2611251.2999999998</v>
      </c>
      <c r="T27" s="15">
        <v>1016744.8</v>
      </c>
      <c r="U27" s="15">
        <v>8196576.7000000002</v>
      </c>
      <c r="V27" s="15">
        <v>595360.92000000004</v>
      </c>
      <c r="W27" s="14">
        <v>7059521.8399999999</v>
      </c>
      <c r="X27" s="14">
        <v>30931237.039999999</v>
      </c>
      <c r="Y27" s="15"/>
      <c r="Z27" s="15">
        <v>371092.19</v>
      </c>
      <c r="AA27" s="14">
        <v>64478941.890000001</v>
      </c>
      <c r="AB27" s="15">
        <v>14162667.810000001</v>
      </c>
      <c r="AC27" s="15"/>
      <c r="AD27" s="15">
        <v>1426968.64</v>
      </c>
      <c r="AE27" s="15">
        <v>367067.55</v>
      </c>
      <c r="AF27" s="15"/>
      <c r="AG27" s="15"/>
      <c r="AH27" s="15">
        <v>13803370</v>
      </c>
      <c r="AI27" s="15">
        <f t="shared" si="4"/>
        <v>34718867.890000001</v>
      </c>
      <c r="AJ27" s="14">
        <v>67743117.920000002</v>
      </c>
      <c r="AK27" s="15"/>
      <c r="AL27" s="15"/>
      <c r="AM27" s="15">
        <v>51813936.880000003</v>
      </c>
      <c r="AN27" s="15"/>
      <c r="AO27" s="15">
        <v>67743117.920000002</v>
      </c>
      <c r="AP27" s="15"/>
      <c r="AQ27" s="15"/>
      <c r="AR27" s="15">
        <v>51813936.880000003</v>
      </c>
      <c r="AS27" s="15"/>
      <c r="AT27" s="15">
        <f t="shared" si="5"/>
        <v>0</v>
      </c>
      <c r="AU27" s="15">
        <f t="shared" si="6"/>
        <v>0</v>
      </c>
      <c r="AV27" s="15">
        <f t="shared" si="7"/>
        <v>0</v>
      </c>
      <c r="AW27" s="14">
        <v>153183396.93000001</v>
      </c>
      <c r="AX27" s="15"/>
      <c r="AY27" s="15">
        <v>713248.54</v>
      </c>
      <c r="AZ27" s="15"/>
      <c r="BA27" s="15">
        <f t="shared" si="8"/>
        <v>153183396.93000001</v>
      </c>
      <c r="BB27" s="15">
        <f t="shared" si="9"/>
        <v>0</v>
      </c>
      <c r="BC27" s="15">
        <f t="shared" si="10"/>
        <v>713248.54</v>
      </c>
      <c r="BD27" s="15">
        <f t="shared" si="11"/>
        <v>0</v>
      </c>
      <c r="BE27" s="15"/>
      <c r="BF27" s="15"/>
    </row>
    <row r="28" spans="1:58" s="16" customFormat="1" ht="36" customHeight="1" x14ac:dyDescent="0.25">
      <c r="A28" s="7">
        <f t="shared" si="13"/>
        <v>17</v>
      </c>
      <c r="B28" s="17" t="s">
        <v>82</v>
      </c>
      <c r="C28" s="7" t="s">
        <v>83</v>
      </c>
      <c r="D28" s="18" t="s">
        <v>49</v>
      </c>
      <c r="E28" s="13"/>
      <c r="F28" s="14">
        <f t="shared" si="1"/>
        <v>29825848.660000004</v>
      </c>
      <c r="G28" s="14"/>
      <c r="H28" s="15"/>
      <c r="I28" s="14">
        <f t="shared" si="2"/>
        <v>29825848.660000004</v>
      </c>
      <c r="J28" s="14">
        <v>4151028</v>
      </c>
      <c r="K28" s="15"/>
      <c r="L28" s="15"/>
      <c r="M28" s="15"/>
      <c r="N28" s="15"/>
      <c r="O28" s="15"/>
      <c r="P28" s="15">
        <f t="shared" si="3"/>
        <v>4151028</v>
      </c>
      <c r="Q28" s="15"/>
      <c r="R28" s="14">
        <f t="shared" si="12"/>
        <v>0</v>
      </c>
      <c r="S28" s="15"/>
      <c r="T28" s="15"/>
      <c r="U28" s="15"/>
      <c r="V28" s="15"/>
      <c r="W28" s="14">
        <v>2245565.06</v>
      </c>
      <c r="X28" s="14">
        <v>23429255.600000001</v>
      </c>
      <c r="Y28" s="15"/>
      <c r="Z28" s="15"/>
      <c r="AA28" s="14"/>
      <c r="AB28" s="15"/>
      <c r="AC28" s="15"/>
      <c r="AD28" s="15"/>
      <c r="AE28" s="15"/>
      <c r="AF28" s="15"/>
      <c r="AG28" s="15"/>
      <c r="AH28" s="15"/>
      <c r="AI28" s="15">
        <f t="shared" si="4"/>
        <v>0</v>
      </c>
      <c r="AJ28" s="14"/>
      <c r="AK28" s="15"/>
      <c r="AL28" s="15"/>
      <c r="AM28" s="15"/>
      <c r="AN28" s="15"/>
      <c r="AO28" s="15"/>
      <c r="AP28" s="15"/>
      <c r="AQ28" s="15"/>
      <c r="AR28" s="15"/>
      <c r="AS28" s="15"/>
      <c r="AT28" s="15">
        <f t="shared" si="5"/>
        <v>0</v>
      </c>
      <c r="AU28" s="15">
        <f t="shared" si="6"/>
        <v>0</v>
      </c>
      <c r="AV28" s="15">
        <f t="shared" si="7"/>
        <v>0</v>
      </c>
      <c r="AW28" s="14"/>
      <c r="AX28" s="15"/>
      <c r="AY28" s="15"/>
      <c r="AZ28" s="15"/>
      <c r="BA28" s="15">
        <f t="shared" si="8"/>
        <v>0</v>
      </c>
      <c r="BB28" s="15">
        <f t="shared" si="9"/>
        <v>0</v>
      </c>
      <c r="BC28" s="15">
        <f t="shared" si="10"/>
        <v>0</v>
      </c>
      <c r="BD28" s="15">
        <f t="shared" si="11"/>
        <v>0</v>
      </c>
      <c r="BE28" s="15"/>
      <c r="BF28" s="15"/>
    </row>
    <row r="29" spans="1:58" s="16" customFormat="1" ht="36" customHeight="1" x14ac:dyDescent="0.25">
      <c r="A29" s="7">
        <f t="shared" si="13"/>
        <v>18</v>
      </c>
      <c r="B29" s="17" t="s">
        <v>84</v>
      </c>
      <c r="C29" s="7" t="s">
        <v>85</v>
      </c>
      <c r="D29" s="18" t="s">
        <v>49</v>
      </c>
      <c r="E29" s="13"/>
      <c r="F29" s="14">
        <f t="shared" si="1"/>
        <v>51797103.149999999</v>
      </c>
      <c r="G29" s="14"/>
      <c r="H29" s="15"/>
      <c r="I29" s="14">
        <f t="shared" si="2"/>
        <v>51797103.149999999</v>
      </c>
      <c r="J29" s="14">
        <v>9146780.2400000002</v>
      </c>
      <c r="K29" s="15"/>
      <c r="L29" s="15"/>
      <c r="M29" s="15"/>
      <c r="N29" s="15"/>
      <c r="O29" s="15"/>
      <c r="P29" s="15">
        <f t="shared" si="3"/>
        <v>9146780.2400000002</v>
      </c>
      <c r="Q29" s="15"/>
      <c r="R29" s="14">
        <f t="shared" si="12"/>
        <v>0</v>
      </c>
      <c r="S29" s="15"/>
      <c r="T29" s="15"/>
      <c r="U29" s="15"/>
      <c r="V29" s="15"/>
      <c r="W29" s="14">
        <v>3266103.18</v>
      </c>
      <c r="X29" s="14">
        <v>39384219.729999997</v>
      </c>
      <c r="Y29" s="15"/>
      <c r="Z29" s="15"/>
      <c r="AA29" s="14"/>
      <c r="AB29" s="15"/>
      <c r="AC29" s="15"/>
      <c r="AD29" s="15"/>
      <c r="AE29" s="15"/>
      <c r="AF29" s="15"/>
      <c r="AG29" s="15"/>
      <c r="AH29" s="15"/>
      <c r="AI29" s="15">
        <f t="shared" si="4"/>
        <v>0</v>
      </c>
      <c r="AJ29" s="14"/>
      <c r="AK29" s="15"/>
      <c r="AL29" s="15"/>
      <c r="AM29" s="15"/>
      <c r="AN29" s="15"/>
      <c r="AO29" s="15"/>
      <c r="AP29" s="15"/>
      <c r="AQ29" s="15"/>
      <c r="AR29" s="15"/>
      <c r="AS29" s="15"/>
      <c r="AT29" s="15">
        <f t="shared" si="5"/>
        <v>0</v>
      </c>
      <c r="AU29" s="15">
        <f t="shared" si="6"/>
        <v>0</v>
      </c>
      <c r="AV29" s="15">
        <f t="shared" si="7"/>
        <v>0</v>
      </c>
      <c r="AW29" s="14"/>
      <c r="AX29" s="15"/>
      <c r="AY29" s="15"/>
      <c r="AZ29" s="15"/>
      <c r="BA29" s="15">
        <f t="shared" si="8"/>
        <v>0</v>
      </c>
      <c r="BB29" s="15">
        <f t="shared" si="9"/>
        <v>0</v>
      </c>
      <c r="BC29" s="15">
        <f t="shared" si="10"/>
        <v>0</v>
      </c>
      <c r="BD29" s="15">
        <f t="shared" si="11"/>
        <v>0</v>
      </c>
      <c r="BE29" s="15"/>
      <c r="BF29" s="15"/>
    </row>
    <row r="30" spans="1:58" s="16" customFormat="1" ht="36" customHeight="1" x14ac:dyDescent="0.25">
      <c r="A30" s="7">
        <f t="shared" si="13"/>
        <v>19</v>
      </c>
      <c r="B30" s="17" t="s">
        <v>86</v>
      </c>
      <c r="C30" s="7" t="s">
        <v>87</v>
      </c>
      <c r="D30" s="18" t="s">
        <v>49</v>
      </c>
      <c r="E30" s="13"/>
      <c r="F30" s="14">
        <f t="shared" si="1"/>
        <v>31927780.609999999</v>
      </c>
      <c r="G30" s="14"/>
      <c r="H30" s="15"/>
      <c r="I30" s="14">
        <f t="shared" si="2"/>
        <v>31927780.609999999</v>
      </c>
      <c r="J30" s="14">
        <v>5238275.92</v>
      </c>
      <c r="K30" s="15"/>
      <c r="L30" s="15"/>
      <c r="M30" s="15"/>
      <c r="N30" s="15"/>
      <c r="O30" s="15"/>
      <c r="P30" s="15">
        <f t="shared" si="3"/>
        <v>5238275.92</v>
      </c>
      <c r="Q30" s="15"/>
      <c r="R30" s="14">
        <f t="shared" si="12"/>
        <v>0</v>
      </c>
      <c r="S30" s="15"/>
      <c r="T30" s="15"/>
      <c r="U30" s="15"/>
      <c r="V30" s="15"/>
      <c r="W30" s="14">
        <v>617263.31000000006</v>
      </c>
      <c r="X30" s="14">
        <v>26072241.379999999</v>
      </c>
      <c r="Y30" s="15"/>
      <c r="Z30" s="15"/>
      <c r="AA30" s="14"/>
      <c r="AB30" s="15"/>
      <c r="AC30" s="15"/>
      <c r="AD30" s="15"/>
      <c r="AE30" s="15"/>
      <c r="AF30" s="15"/>
      <c r="AG30" s="15"/>
      <c r="AH30" s="15"/>
      <c r="AI30" s="15">
        <f t="shared" si="4"/>
        <v>0</v>
      </c>
      <c r="AJ30" s="14"/>
      <c r="AK30" s="15"/>
      <c r="AL30" s="15"/>
      <c r="AM30" s="15"/>
      <c r="AN30" s="15"/>
      <c r="AO30" s="15"/>
      <c r="AP30" s="15"/>
      <c r="AQ30" s="15"/>
      <c r="AR30" s="15"/>
      <c r="AS30" s="15"/>
      <c r="AT30" s="15">
        <f t="shared" si="5"/>
        <v>0</v>
      </c>
      <c r="AU30" s="15">
        <f t="shared" si="6"/>
        <v>0</v>
      </c>
      <c r="AV30" s="15">
        <f t="shared" si="7"/>
        <v>0</v>
      </c>
      <c r="AW30" s="14"/>
      <c r="AX30" s="15"/>
      <c r="AY30" s="15"/>
      <c r="AZ30" s="15"/>
      <c r="BA30" s="15">
        <f t="shared" si="8"/>
        <v>0</v>
      </c>
      <c r="BB30" s="15">
        <f t="shared" si="9"/>
        <v>0</v>
      </c>
      <c r="BC30" s="15">
        <f t="shared" si="10"/>
        <v>0</v>
      </c>
      <c r="BD30" s="15">
        <f t="shared" si="11"/>
        <v>0</v>
      </c>
      <c r="BE30" s="15"/>
      <c r="BF30" s="15"/>
    </row>
    <row r="31" spans="1:58" s="16" customFormat="1" ht="36" customHeight="1" x14ac:dyDescent="0.25">
      <c r="A31" s="7">
        <f>1+A30</f>
        <v>20</v>
      </c>
      <c r="B31" s="17" t="s">
        <v>88</v>
      </c>
      <c r="C31" s="7" t="s">
        <v>89</v>
      </c>
      <c r="D31" s="18" t="s">
        <v>49</v>
      </c>
      <c r="E31" s="13" t="s">
        <v>50</v>
      </c>
      <c r="F31" s="14">
        <f t="shared" si="1"/>
        <v>366536438.14000005</v>
      </c>
      <c r="G31" s="14"/>
      <c r="H31" s="15"/>
      <c r="I31" s="14">
        <f t="shared" si="2"/>
        <v>335123666.60000002</v>
      </c>
      <c r="J31" s="14">
        <v>167497240.49000001</v>
      </c>
      <c r="K31" s="15">
        <v>27002192.82</v>
      </c>
      <c r="L31" s="15">
        <v>134077608.91</v>
      </c>
      <c r="M31" s="15">
        <v>7296601.3799999999</v>
      </c>
      <c r="N31" s="15">
        <v>42618298.880000003</v>
      </c>
      <c r="O31" s="15">
        <v>9605812.2899999991</v>
      </c>
      <c r="P31" s="15">
        <f t="shared" si="3"/>
        <v>6417438.7600000203</v>
      </c>
      <c r="Q31" s="15"/>
      <c r="R31" s="14">
        <f t="shared" si="12"/>
        <v>76242852.760000005</v>
      </c>
      <c r="S31" s="15">
        <v>16355671.5</v>
      </c>
      <c r="T31" s="15">
        <v>9336968</v>
      </c>
      <c r="U31" s="15">
        <v>45639130</v>
      </c>
      <c r="V31" s="15">
        <v>4911083.26</v>
      </c>
      <c r="W31" s="14">
        <v>20382699.559999999</v>
      </c>
      <c r="X31" s="14">
        <v>62413378.609999999</v>
      </c>
      <c r="Y31" s="15"/>
      <c r="Z31" s="15">
        <v>3227058.09</v>
      </c>
      <c r="AA31" s="14">
        <v>8587495.1799999997</v>
      </c>
      <c r="AB31" s="15"/>
      <c r="AC31" s="15"/>
      <c r="AD31" s="15">
        <v>4873790.8600000003</v>
      </c>
      <c r="AE31" s="15">
        <v>3713704.32</v>
      </c>
      <c r="AF31" s="15"/>
      <c r="AG31" s="15"/>
      <c r="AH31" s="15"/>
      <c r="AI31" s="15">
        <f t="shared" si="4"/>
        <v>-4.6566128730773926E-10</v>
      </c>
      <c r="AJ31" s="14">
        <v>31412771.539999999</v>
      </c>
      <c r="AK31" s="15"/>
      <c r="AL31" s="15"/>
      <c r="AM31" s="15"/>
      <c r="AN31" s="15"/>
      <c r="AO31" s="15">
        <v>31412771.539999999</v>
      </c>
      <c r="AP31" s="15"/>
      <c r="AQ31" s="15"/>
      <c r="AR31" s="15"/>
      <c r="AS31" s="15"/>
      <c r="AT31" s="15">
        <f t="shared" si="5"/>
        <v>0</v>
      </c>
      <c r="AU31" s="15">
        <f t="shared" si="6"/>
        <v>0</v>
      </c>
      <c r="AV31" s="15">
        <f t="shared" si="7"/>
        <v>0</v>
      </c>
      <c r="AW31" s="14"/>
      <c r="AX31" s="15"/>
      <c r="AY31" s="15"/>
      <c r="AZ31" s="15"/>
      <c r="BA31" s="15">
        <f t="shared" si="8"/>
        <v>0</v>
      </c>
      <c r="BB31" s="15">
        <f t="shared" si="9"/>
        <v>0</v>
      </c>
      <c r="BC31" s="15">
        <f t="shared" si="10"/>
        <v>0</v>
      </c>
      <c r="BD31" s="15">
        <f t="shared" si="11"/>
        <v>0</v>
      </c>
      <c r="BE31" s="15"/>
      <c r="BF31" s="15"/>
    </row>
    <row r="32" spans="1:58" s="16" customFormat="1" ht="36" customHeight="1" x14ac:dyDescent="0.25">
      <c r="A32" s="7">
        <f t="shared" si="13"/>
        <v>21</v>
      </c>
      <c r="B32" s="17" t="s">
        <v>90</v>
      </c>
      <c r="C32" s="7" t="s">
        <v>91</v>
      </c>
      <c r="D32" s="18" t="s">
        <v>49</v>
      </c>
      <c r="E32" s="13" t="s">
        <v>50</v>
      </c>
      <c r="F32" s="14">
        <f t="shared" si="1"/>
        <v>226265603.34999999</v>
      </c>
      <c r="G32" s="14"/>
      <c r="H32" s="15"/>
      <c r="I32" s="14">
        <f t="shared" si="2"/>
        <v>214682518.68000001</v>
      </c>
      <c r="J32" s="14">
        <v>91380293.780000001</v>
      </c>
      <c r="K32" s="15">
        <v>67240856.469999999</v>
      </c>
      <c r="L32" s="15">
        <v>275731.88</v>
      </c>
      <c r="M32" s="15"/>
      <c r="N32" s="15"/>
      <c r="O32" s="15"/>
      <c r="P32" s="15">
        <f t="shared" si="3"/>
        <v>23863705.430000003</v>
      </c>
      <c r="Q32" s="15">
        <v>277470</v>
      </c>
      <c r="R32" s="14">
        <f t="shared" si="12"/>
        <v>6443.3</v>
      </c>
      <c r="S32" s="15"/>
      <c r="T32" s="15"/>
      <c r="U32" s="15"/>
      <c r="V32" s="15">
        <v>6443.3</v>
      </c>
      <c r="W32" s="14">
        <v>17447329.510000002</v>
      </c>
      <c r="X32" s="14">
        <v>104070714.70999999</v>
      </c>
      <c r="Y32" s="15">
        <v>23607838.800000001</v>
      </c>
      <c r="Z32" s="15"/>
      <c r="AA32" s="14">
        <v>1777737.38</v>
      </c>
      <c r="AB32" s="15"/>
      <c r="AC32" s="15"/>
      <c r="AD32" s="15">
        <v>1777737.38</v>
      </c>
      <c r="AE32" s="15"/>
      <c r="AF32" s="15"/>
      <c r="AG32" s="15"/>
      <c r="AH32" s="15"/>
      <c r="AI32" s="15">
        <f t="shared" si="4"/>
        <v>0</v>
      </c>
      <c r="AJ32" s="14">
        <v>11583084.67</v>
      </c>
      <c r="AK32" s="15"/>
      <c r="AL32" s="15"/>
      <c r="AM32" s="15"/>
      <c r="AN32" s="15"/>
      <c r="AO32" s="15">
        <v>11583084.67</v>
      </c>
      <c r="AP32" s="15"/>
      <c r="AQ32" s="15"/>
      <c r="AR32" s="15"/>
      <c r="AS32" s="15"/>
      <c r="AT32" s="15">
        <f t="shared" si="5"/>
        <v>0</v>
      </c>
      <c r="AU32" s="15">
        <f t="shared" si="6"/>
        <v>0</v>
      </c>
      <c r="AV32" s="15">
        <f t="shared" si="7"/>
        <v>0</v>
      </c>
      <c r="AW32" s="14"/>
      <c r="AX32" s="15"/>
      <c r="AY32" s="15"/>
      <c r="AZ32" s="15"/>
      <c r="BA32" s="15">
        <f t="shared" si="8"/>
        <v>0</v>
      </c>
      <c r="BB32" s="15">
        <f t="shared" si="9"/>
        <v>0</v>
      </c>
      <c r="BC32" s="15">
        <f t="shared" si="10"/>
        <v>0</v>
      </c>
      <c r="BD32" s="15">
        <f t="shared" si="11"/>
        <v>0</v>
      </c>
      <c r="BE32" s="15"/>
      <c r="BF32" s="15"/>
    </row>
    <row r="33" spans="1:58" s="16" customFormat="1" ht="36" customHeight="1" x14ac:dyDescent="0.25">
      <c r="A33" s="7">
        <f t="shared" si="13"/>
        <v>22</v>
      </c>
      <c r="B33" s="17" t="s">
        <v>92</v>
      </c>
      <c r="C33" s="7" t="s">
        <v>93</v>
      </c>
      <c r="D33" s="18" t="s">
        <v>49</v>
      </c>
      <c r="E33" s="13"/>
      <c r="F33" s="14">
        <f t="shared" si="1"/>
        <v>58883754.290000007</v>
      </c>
      <c r="G33" s="14"/>
      <c r="H33" s="15"/>
      <c r="I33" s="14">
        <f t="shared" si="2"/>
        <v>58883754.290000007</v>
      </c>
      <c r="J33" s="14">
        <v>19484034.399999999</v>
      </c>
      <c r="K33" s="15"/>
      <c r="L33" s="15"/>
      <c r="M33" s="15"/>
      <c r="N33" s="15"/>
      <c r="O33" s="15"/>
      <c r="P33" s="15">
        <f t="shared" si="3"/>
        <v>19484034.399999999</v>
      </c>
      <c r="Q33" s="15"/>
      <c r="R33" s="14">
        <f t="shared" si="12"/>
        <v>0</v>
      </c>
      <c r="S33" s="15"/>
      <c r="T33" s="15"/>
      <c r="U33" s="15"/>
      <c r="V33" s="15"/>
      <c r="W33" s="14">
        <v>4450256.6900000004</v>
      </c>
      <c r="X33" s="14">
        <v>34949463.200000003</v>
      </c>
      <c r="Y33" s="15"/>
      <c r="Z33" s="15"/>
      <c r="AA33" s="14"/>
      <c r="AB33" s="15"/>
      <c r="AC33" s="15"/>
      <c r="AD33" s="15"/>
      <c r="AE33" s="15"/>
      <c r="AF33" s="15"/>
      <c r="AG33" s="15"/>
      <c r="AH33" s="15"/>
      <c r="AI33" s="15">
        <f t="shared" si="4"/>
        <v>0</v>
      </c>
      <c r="AJ33" s="14"/>
      <c r="AK33" s="15"/>
      <c r="AL33" s="15"/>
      <c r="AM33" s="15"/>
      <c r="AN33" s="15"/>
      <c r="AO33" s="15"/>
      <c r="AP33" s="15"/>
      <c r="AQ33" s="15"/>
      <c r="AR33" s="15"/>
      <c r="AS33" s="15"/>
      <c r="AT33" s="15">
        <f t="shared" si="5"/>
        <v>0</v>
      </c>
      <c r="AU33" s="15">
        <f t="shared" si="6"/>
        <v>0</v>
      </c>
      <c r="AV33" s="15">
        <f t="shared" si="7"/>
        <v>0</v>
      </c>
      <c r="AW33" s="14"/>
      <c r="AX33" s="15"/>
      <c r="AY33" s="15"/>
      <c r="AZ33" s="15"/>
      <c r="BA33" s="15">
        <f t="shared" si="8"/>
        <v>0</v>
      </c>
      <c r="BB33" s="15">
        <f t="shared" si="9"/>
        <v>0</v>
      </c>
      <c r="BC33" s="15">
        <f t="shared" si="10"/>
        <v>0</v>
      </c>
      <c r="BD33" s="15">
        <f t="shared" si="11"/>
        <v>0</v>
      </c>
      <c r="BE33" s="15"/>
      <c r="BF33" s="15"/>
    </row>
    <row r="34" spans="1:58" s="16" customFormat="1" ht="36" customHeight="1" x14ac:dyDescent="0.25">
      <c r="A34" s="7">
        <f t="shared" si="13"/>
        <v>23</v>
      </c>
      <c r="B34" s="17" t="s">
        <v>94</v>
      </c>
      <c r="C34" s="7" t="s">
        <v>95</v>
      </c>
      <c r="D34" s="18" t="s">
        <v>49</v>
      </c>
      <c r="E34" s="13" t="s">
        <v>50</v>
      </c>
      <c r="F34" s="14">
        <f t="shared" si="1"/>
        <v>32958371.25</v>
      </c>
      <c r="G34" s="14"/>
      <c r="H34" s="15"/>
      <c r="I34" s="14">
        <f t="shared" si="2"/>
        <v>23499637.099999998</v>
      </c>
      <c r="J34" s="14">
        <v>8206571.8899999997</v>
      </c>
      <c r="K34" s="15">
        <v>2140931.92</v>
      </c>
      <c r="L34" s="15">
        <v>5487813.1299999999</v>
      </c>
      <c r="M34" s="15">
        <v>366975.92</v>
      </c>
      <c r="N34" s="15">
        <v>1521448.32</v>
      </c>
      <c r="O34" s="15">
        <v>347710.39</v>
      </c>
      <c r="P34" s="15">
        <f t="shared" si="3"/>
        <v>577826.83999999985</v>
      </c>
      <c r="Q34" s="15"/>
      <c r="R34" s="14">
        <f t="shared" si="12"/>
        <v>3149865.28</v>
      </c>
      <c r="S34" s="15">
        <v>487056.5</v>
      </c>
      <c r="T34" s="15">
        <v>313209.59999999998</v>
      </c>
      <c r="U34" s="15">
        <v>2197537.2999999998</v>
      </c>
      <c r="V34" s="15">
        <v>152061.88</v>
      </c>
      <c r="W34" s="14">
        <v>2358231.46</v>
      </c>
      <c r="X34" s="14">
        <f>Z34+9465482.28</f>
        <v>9572691.7299999986</v>
      </c>
      <c r="Y34" s="15"/>
      <c r="Z34" s="15">
        <v>107209.45</v>
      </c>
      <c r="AA34" s="14">
        <v>212276.74</v>
      </c>
      <c r="AB34" s="15"/>
      <c r="AC34" s="15"/>
      <c r="AD34" s="15">
        <v>61304.800000000003</v>
      </c>
      <c r="AE34" s="15">
        <v>150971.94</v>
      </c>
      <c r="AF34" s="15"/>
      <c r="AG34" s="15"/>
      <c r="AH34" s="15"/>
      <c r="AI34" s="15">
        <f t="shared" si="4"/>
        <v>0</v>
      </c>
      <c r="AJ34" s="14">
        <v>9458734.1500000004</v>
      </c>
      <c r="AK34" s="15"/>
      <c r="AL34" s="15"/>
      <c r="AM34" s="15"/>
      <c r="AN34" s="15"/>
      <c r="AO34" s="15">
        <v>9458734.1500000004</v>
      </c>
      <c r="AP34" s="15"/>
      <c r="AQ34" s="15"/>
      <c r="AR34" s="15"/>
      <c r="AS34" s="15"/>
      <c r="AT34" s="15">
        <f t="shared" si="5"/>
        <v>0</v>
      </c>
      <c r="AU34" s="15">
        <f t="shared" si="6"/>
        <v>0</v>
      </c>
      <c r="AV34" s="15">
        <f t="shared" si="7"/>
        <v>0</v>
      </c>
      <c r="AW34" s="14"/>
      <c r="AX34" s="15"/>
      <c r="AY34" s="15"/>
      <c r="AZ34" s="15"/>
      <c r="BA34" s="15">
        <f t="shared" si="8"/>
        <v>0</v>
      </c>
      <c r="BB34" s="15">
        <f t="shared" si="9"/>
        <v>0</v>
      </c>
      <c r="BC34" s="15">
        <f t="shared" si="10"/>
        <v>0</v>
      </c>
      <c r="BD34" s="15">
        <f t="shared" si="11"/>
        <v>0</v>
      </c>
      <c r="BE34" s="15"/>
      <c r="BF34" s="15"/>
    </row>
    <row r="35" spans="1:58" s="16" customFormat="1" ht="36" customHeight="1" x14ac:dyDescent="0.25">
      <c r="A35" s="7">
        <f t="shared" si="13"/>
        <v>24</v>
      </c>
      <c r="B35" s="17" t="s">
        <v>96</v>
      </c>
      <c r="C35" s="7" t="s">
        <v>97</v>
      </c>
      <c r="D35" s="18" t="s">
        <v>49</v>
      </c>
      <c r="E35" s="13"/>
      <c r="F35" s="14">
        <f t="shared" si="1"/>
        <v>376087084.80000001</v>
      </c>
      <c r="G35" s="14">
        <v>376087084.80000001</v>
      </c>
      <c r="H35" s="15">
        <v>757358</v>
      </c>
      <c r="I35" s="14">
        <f t="shared" si="2"/>
        <v>0</v>
      </c>
      <c r="J35" s="14"/>
      <c r="K35" s="15"/>
      <c r="L35" s="15"/>
      <c r="M35" s="15"/>
      <c r="N35" s="15"/>
      <c r="O35" s="15"/>
      <c r="P35" s="15">
        <f t="shared" si="3"/>
        <v>0</v>
      </c>
      <c r="Q35" s="15"/>
      <c r="R35" s="14">
        <f t="shared" si="12"/>
        <v>0</v>
      </c>
      <c r="S35" s="15"/>
      <c r="T35" s="15"/>
      <c r="U35" s="15"/>
      <c r="V35" s="15"/>
      <c r="W35" s="14"/>
      <c r="X35" s="14"/>
      <c r="Y35" s="15"/>
      <c r="Z35" s="15"/>
      <c r="AA35" s="14"/>
      <c r="AB35" s="15"/>
      <c r="AC35" s="15"/>
      <c r="AD35" s="15"/>
      <c r="AE35" s="15"/>
      <c r="AF35" s="15"/>
      <c r="AG35" s="15"/>
      <c r="AH35" s="15"/>
      <c r="AI35" s="15">
        <f t="shared" si="4"/>
        <v>0</v>
      </c>
      <c r="AJ35" s="14"/>
      <c r="AK35" s="15"/>
      <c r="AL35" s="15"/>
      <c r="AM35" s="15"/>
      <c r="AN35" s="15"/>
      <c r="AO35" s="15"/>
      <c r="AP35" s="15"/>
      <c r="AQ35" s="15"/>
      <c r="AR35" s="15"/>
      <c r="AS35" s="15"/>
      <c r="AT35" s="15">
        <f t="shared" si="5"/>
        <v>0</v>
      </c>
      <c r="AU35" s="15">
        <f t="shared" si="6"/>
        <v>0</v>
      </c>
      <c r="AV35" s="15">
        <f t="shared" si="7"/>
        <v>0</v>
      </c>
      <c r="AW35" s="14"/>
      <c r="AX35" s="15"/>
      <c r="AY35" s="15"/>
      <c r="AZ35" s="15"/>
      <c r="BA35" s="15">
        <f t="shared" si="8"/>
        <v>0</v>
      </c>
      <c r="BB35" s="15">
        <f t="shared" si="9"/>
        <v>0</v>
      </c>
      <c r="BC35" s="15">
        <f t="shared" si="10"/>
        <v>0</v>
      </c>
      <c r="BD35" s="15">
        <f t="shared" si="11"/>
        <v>0</v>
      </c>
      <c r="BE35" s="15"/>
      <c r="BF35" s="15"/>
    </row>
    <row r="36" spans="1:58" s="16" customFormat="1" ht="36" customHeight="1" x14ac:dyDescent="0.25">
      <c r="A36" s="7">
        <f t="shared" si="13"/>
        <v>25</v>
      </c>
      <c r="B36" s="17" t="s">
        <v>98</v>
      </c>
      <c r="C36" s="7" t="s">
        <v>99</v>
      </c>
      <c r="D36" s="18" t="s">
        <v>100</v>
      </c>
      <c r="E36" s="13"/>
      <c r="F36" s="14">
        <f t="shared" si="1"/>
        <v>1019093.9400000001</v>
      </c>
      <c r="G36" s="14"/>
      <c r="H36" s="15"/>
      <c r="I36" s="14">
        <f t="shared" si="2"/>
        <v>1019093.9400000001</v>
      </c>
      <c r="J36" s="14">
        <v>279358.82</v>
      </c>
      <c r="K36" s="15"/>
      <c r="L36" s="15"/>
      <c r="M36" s="15"/>
      <c r="N36" s="15"/>
      <c r="O36" s="15"/>
      <c r="P36" s="15">
        <f t="shared" si="3"/>
        <v>279358.82</v>
      </c>
      <c r="Q36" s="15"/>
      <c r="R36" s="14">
        <f t="shared" si="12"/>
        <v>0</v>
      </c>
      <c r="S36" s="15"/>
      <c r="T36" s="15"/>
      <c r="U36" s="15"/>
      <c r="V36" s="15"/>
      <c r="W36" s="14">
        <v>5353.2</v>
      </c>
      <c r="X36" s="14">
        <v>734381.92</v>
      </c>
      <c r="Y36" s="15"/>
      <c r="Z36" s="15"/>
      <c r="AA36" s="14"/>
      <c r="AB36" s="15"/>
      <c r="AC36" s="15"/>
      <c r="AD36" s="15"/>
      <c r="AE36" s="15"/>
      <c r="AF36" s="15"/>
      <c r="AG36" s="15"/>
      <c r="AH36" s="15"/>
      <c r="AI36" s="15">
        <f t="shared" si="4"/>
        <v>0</v>
      </c>
      <c r="AJ36" s="14"/>
      <c r="AK36" s="15"/>
      <c r="AL36" s="15"/>
      <c r="AM36" s="15"/>
      <c r="AN36" s="15"/>
      <c r="AO36" s="15"/>
      <c r="AP36" s="15"/>
      <c r="AQ36" s="15"/>
      <c r="AR36" s="15"/>
      <c r="AS36" s="15"/>
      <c r="AT36" s="15">
        <f t="shared" si="5"/>
        <v>0</v>
      </c>
      <c r="AU36" s="15">
        <f t="shared" si="6"/>
        <v>0</v>
      </c>
      <c r="AV36" s="15">
        <f t="shared" si="7"/>
        <v>0</v>
      </c>
      <c r="AW36" s="14"/>
      <c r="AX36" s="15"/>
      <c r="AY36" s="15"/>
      <c r="AZ36" s="15"/>
      <c r="BA36" s="15">
        <f t="shared" si="8"/>
        <v>0</v>
      </c>
      <c r="BB36" s="15">
        <f t="shared" si="9"/>
        <v>0</v>
      </c>
      <c r="BC36" s="15">
        <f t="shared" si="10"/>
        <v>0</v>
      </c>
      <c r="BD36" s="15">
        <f t="shared" si="11"/>
        <v>0</v>
      </c>
      <c r="BE36" s="15"/>
      <c r="BF36" s="15"/>
    </row>
    <row r="37" spans="1:58" s="16" customFormat="1" ht="36" customHeight="1" x14ac:dyDescent="0.25">
      <c r="A37" s="7">
        <f t="shared" si="13"/>
        <v>26</v>
      </c>
      <c r="B37" s="17" t="s">
        <v>101</v>
      </c>
      <c r="C37" s="7" t="s">
        <v>102</v>
      </c>
      <c r="D37" s="18" t="s">
        <v>103</v>
      </c>
      <c r="E37" s="13"/>
      <c r="F37" s="14">
        <f t="shared" si="1"/>
        <v>17986737.850000001</v>
      </c>
      <c r="G37" s="14"/>
      <c r="H37" s="15"/>
      <c r="I37" s="14">
        <f t="shared" si="2"/>
        <v>0</v>
      </c>
      <c r="J37" s="14"/>
      <c r="K37" s="15"/>
      <c r="L37" s="15"/>
      <c r="M37" s="15"/>
      <c r="N37" s="15"/>
      <c r="O37" s="15"/>
      <c r="P37" s="15">
        <f t="shared" si="3"/>
        <v>0</v>
      </c>
      <c r="Q37" s="15"/>
      <c r="R37" s="14">
        <f t="shared" si="12"/>
        <v>0</v>
      </c>
      <c r="S37" s="15"/>
      <c r="T37" s="15"/>
      <c r="U37" s="15"/>
      <c r="V37" s="15"/>
      <c r="W37" s="14"/>
      <c r="X37" s="14"/>
      <c r="Y37" s="15"/>
      <c r="Z37" s="15"/>
      <c r="AA37" s="14"/>
      <c r="AB37" s="15"/>
      <c r="AC37" s="15"/>
      <c r="AD37" s="15"/>
      <c r="AE37" s="15"/>
      <c r="AF37" s="15"/>
      <c r="AG37" s="15"/>
      <c r="AH37" s="15"/>
      <c r="AI37" s="15">
        <f t="shared" si="4"/>
        <v>0</v>
      </c>
      <c r="AJ37" s="14">
        <v>3985937.85</v>
      </c>
      <c r="AK37" s="14"/>
      <c r="AL37" s="15"/>
      <c r="AM37" s="15"/>
      <c r="AN37" s="15"/>
      <c r="AO37" s="15"/>
      <c r="AP37" s="14"/>
      <c r="AQ37" s="15"/>
      <c r="AR37" s="15"/>
      <c r="AS37" s="15"/>
      <c r="AT37" s="15">
        <f t="shared" si="5"/>
        <v>3985937.85</v>
      </c>
      <c r="AU37" s="15">
        <f t="shared" si="6"/>
        <v>0</v>
      </c>
      <c r="AV37" s="15">
        <f t="shared" si="7"/>
        <v>0</v>
      </c>
      <c r="AW37" s="14">
        <v>14000800</v>
      </c>
      <c r="AX37" s="15"/>
      <c r="AY37" s="15"/>
      <c r="AZ37" s="15"/>
      <c r="BA37" s="15">
        <f t="shared" si="8"/>
        <v>0</v>
      </c>
      <c r="BB37" s="15">
        <f t="shared" si="9"/>
        <v>0</v>
      </c>
      <c r="BC37" s="15">
        <f t="shared" si="10"/>
        <v>0</v>
      </c>
      <c r="BD37" s="15">
        <f t="shared" si="11"/>
        <v>0</v>
      </c>
      <c r="BE37" s="15">
        <v>14000800</v>
      </c>
      <c r="BF37" s="15"/>
    </row>
    <row r="38" spans="1:58" s="16" customFormat="1" ht="36" customHeight="1" x14ac:dyDescent="0.25">
      <c r="A38" s="7">
        <f t="shared" si="13"/>
        <v>27</v>
      </c>
      <c r="B38" s="17" t="s">
        <v>104</v>
      </c>
      <c r="C38" s="7" t="s">
        <v>105</v>
      </c>
      <c r="D38" s="18" t="s">
        <v>103</v>
      </c>
      <c r="E38" s="13"/>
      <c r="F38" s="14">
        <f t="shared" si="1"/>
        <v>28930026.899999999</v>
      </c>
      <c r="G38" s="14"/>
      <c r="H38" s="15"/>
      <c r="I38" s="14">
        <f t="shared" si="2"/>
        <v>0</v>
      </c>
      <c r="J38" s="14"/>
      <c r="K38" s="15"/>
      <c r="L38" s="15"/>
      <c r="M38" s="15"/>
      <c r="N38" s="15"/>
      <c r="O38" s="15"/>
      <c r="P38" s="15">
        <f t="shared" si="3"/>
        <v>0</v>
      </c>
      <c r="Q38" s="15"/>
      <c r="R38" s="14">
        <f t="shared" si="12"/>
        <v>0</v>
      </c>
      <c r="S38" s="15"/>
      <c r="T38" s="15"/>
      <c r="U38" s="15"/>
      <c r="V38" s="15"/>
      <c r="W38" s="14"/>
      <c r="X38" s="14"/>
      <c r="Y38" s="15"/>
      <c r="Z38" s="15"/>
      <c r="AA38" s="14"/>
      <c r="AB38" s="15"/>
      <c r="AC38" s="15"/>
      <c r="AD38" s="15"/>
      <c r="AE38" s="15"/>
      <c r="AF38" s="15"/>
      <c r="AG38" s="15"/>
      <c r="AH38" s="15"/>
      <c r="AI38" s="15">
        <f t="shared" si="4"/>
        <v>0</v>
      </c>
      <c r="AJ38" s="14">
        <v>28930026.899999999</v>
      </c>
      <c r="AK38" s="15"/>
      <c r="AL38" s="15">
        <v>28930026.899999999</v>
      </c>
      <c r="AM38" s="15"/>
      <c r="AN38" s="15"/>
      <c r="AO38" s="15">
        <v>28930026.899999999</v>
      </c>
      <c r="AP38" s="15"/>
      <c r="AQ38" s="15">
        <v>28930026.899999999</v>
      </c>
      <c r="AR38" s="15"/>
      <c r="AS38" s="15"/>
      <c r="AT38" s="15">
        <f t="shared" si="5"/>
        <v>0</v>
      </c>
      <c r="AU38" s="15">
        <f t="shared" si="6"/>
        <v>0</v>
      </c>
      <c r="AV38" s="15">
        <f t="shared" si="7"/>
        <v>0</v>
      </c>
      <c r="AW38" s="14"/>
      <c r="AX38" s="15"/>
      <c r="AY38" s="15"/>
      <c r="AZ38" s="15"/>
      <c r="BA38" s="15">
        <f t="shared" si="8"/>
        <v>0</v>
      </c>
      <c r="BB38" s="15">
        <f t="shared" si="9"/>
        <v>0</v>
      </c>
      <c r="BC38" s="15">
        <f t="shared" si="10"/>
        <v>0</v>
      </c>
      <c r="BD38" s="15">
        <f t="shared" si="11"/>
        <v>0</v>
      </c>
      <c r="BE38" s="15"/>
      <c r="BF38" s="15"/>
    </row>
    <row r="39" spans="1:58" s="16" customFormat="1" ht="36" customHeight="1" x14ac:dyDescent="0.25">
      <c r="A39" s="7">
        <f t="shared" si="13"/>
        <v>28</v>
      </c>
      <c r="B39" s="17" t="s">
        <v>106</v>
      </c>
      <c r="C39" s="7" t="s">
        <v>107</v>
      </c>
      <c r="D39" s="18" t="s">
        <v>103</v>
      </c>
      <c r="E39" s="13"/>
      <c r="F39" s="14">
        <f t="shared" si="1"/>
        <v>28480339.010000002</v>
      </c>
      <c r="G39" s="14"/>
      <c r="H39" s="15"/>
      <c r="I39" s="14">
        <f t="shared" si="2"/>
        <v>0</v>
      </c>
      <c r="J39" s="14"/>
      <c r="K39" s="15"/>
      <c r="L39" s="15"/>
      <c r="M39" s="15"/>
      <c r="N39" s="15"/>
      <c r="O39" s="15"/>
      <c r="P39" s="15">
        <f t="shared" si="3"/>
        <v>0</v>
      </c>
      <c r="Q39" s="15"/>
      <c r="R39" s="14">
        <f t="shared" si="12"/>
        <v>0</v>
      </c>
      <c r="S39" s="15"/>
      <c r="T39" s="15"/>
      <c r="U39" s="15"/>
      <c r="V39" s="15"/>
      <c r="W39" s="14"/>
      <c r="X39" s="14"/>
      <c r="Y39" s="15"/>
      <c r="Z39" s="15"/>
      <c r="AA39" s="14"/>
      <c r="AB39" s="15"/>
      <c r="AC39" s="15"/>
      <c r="AD39" s="15"/>
      <c r="AE39" s="15"/>
      <c r="AF39" s="15"/>
      <c r="AG39" s="15"/>
      <c r="AH39" s="15"/>
      <c r="AI39" s="15">
        <f t="shared" si="4"/>
        <v>0</v>
      </c>
      <c r="AJ39" s="14">
        <v>28480339.010000002</v>
      </c>
      <c r="AK39" s="15"/>
      <c r="AL39" s="15">
        <v>28480339.010000002</v>
      </c>
      <c r="AM39" s="15"/>
      <c r="AN39" s="15"/>
      <c r="AO39" s="15">
        <v>28480339.010000002</v>
      </c>
      <c r="AP39" s="15"/>
      <c r="AQ39" s="15">
        <v>28480339.010000002</v>
      </c>
      <c r="AR39" s="15"/>
      <c r="AS39" s="15"/>
      <c r="AT39" s="15">
        <f t="shared" si="5"/>
        <v>0</v>
      </c>
      <c r="AU39" s="15">
        <f t="shared" si="6"/>
        <v>0</v>
      </c>
      <c r="AV39" s="15">
        <f t="shared" si="7"/>
        <v>0</v>
      </c>
      <c r="AW39" s="14"/>
      <c r="AX39" s="15"/>
      <c r="AY39" s="15"/>
      <c r="AZ39" s="15"/>
      <c r="BA39" s="15">
        <f t="shared" si="8"/>
        <v>0</v>
      </c>
      <c r="BB39" s="15">
        <f t="shared" si="9"/>
        <v>0</v>
      </c>
      <c r="BC39" s="15">
        <f t="shared" si="10"/>
        <v>0</v>
      </c>
      <c r="BD39" s="15">
        <f t="shared" si="11"/>
        <v>0</v>
      </c>
      <c r="BE39" s="15"/>
      <c r="BF39" s="15"/>
    </row>
    <row r="40" spans="1:58" s="16" customFormat="1" ht="36" customHeight="1" x14ac:dyDescent="0.25">
      <c r="A40" s="7">
        <f t="shared" si="13"/>
        <v>29</v>
      </c>
      <c r="B40" s="17" t="s">
        <v>108</v>
      </c>
      <c r="C40" s="7" t="s">
        <v>109</v>
      </c>
      <c r="D40" s="18" t="s">
        <v>103</v>
      </c>
      <c r="E40" s="13"/>
      <c r="F40" s="14">
        <f t="shared" si="1"/>
        <v>23261814</v>
      </c>
      <c r="G40" s="14"/>
      <c r="H40" s="15"/>
      <c r="I40" s="14">
        <f t="shared" si="2"/>
        <v>23261814</v>
      </c>
      <c r="J40" s="14"/>
      <c r="K40" s="15"/>
      <c r="L40" s="15"/>
      <c r="M40" s="15"/>
      <c r="N40" s="15"/>
      <c r="O40" s="15"/>
      <c r="P40" s="15">
        <f t="shared" si="3"/>
        <v>0</v>
      </c>
      <c r="Q40" s="15"/>
      <c r="R40" s="14">
        <f t="shared" si="12"/>
        <v>0</v>
      </c>
      <c r="S40" s="15"/>
      <c r="T40" s="15"/>
      <c r="U40" s="15"/>
      <c r="V40" s="15"/>
      <c r="W40" s="14"/>
      <c r="X40" s="14"/>
      <c r="Y40" s="15"/>
      <c r="Z40" s="15"/>
      <c r="AA40" s="14">
        <v>23261814</v>
      </c>
      <c r="AB40" s="15"/>
      <c r="AC40" s="15">
        <v>23261814</v>
      </c>
      <c r="AD40" s="15"/>
      <c r="AE40" s="15"/>
      <c r="AF40" s="15"/>
      <c r="AG40" s="15"/>
      <c r="AH40" s="15"/>
      <c r="AI40" s="15">
        <f t="shared" si="4"/>
        <v>0</v>
      </c>
      <c r="AJ40" s="14"/>
      <c r="AK40" s="15"/>
      <c r="AL40" s="15"/>
      <c r="AM40" s="15"/>
      <c r="AN40" s="15"/>
      <c r="AO40" s="15"/>
      <c r="AP40" s="15"/>
      <c r="AQ40" s="15"/>
      <c r="AR40" s="15"/>
      <c r="AS40" s="15"/>
      <c r="AT40" s="15">
        <f t="shared" si="5"/>
        <v>0</v>
      </c>
      <c r="AU40" s="15">
        <f t="shared" si="6"/>
        <v>0</v>
      </c>
      <c r="AV40" s="15">
        <f t="shared" si="7"/>
        <v>0</v>
      </c>
      <c r="AW40" s="14"/>
      <c r="AX40" s="15"/>
      <c r="AY40" s="15"/>
      <c r="AZ40" s="15"/>
      <c r="BA40" s="15">
        <f t="shared" si="8"/>
        <v>0</v>
      </c>
      <c r="BB40" s="15">
        <f t="shared" si="9"/>
        <v>0</v>
      </c>
      <c r="BC40" s="15">
        <f t="shared" si="10"/>
        <v>0</v>
      </c>
      <c r="BD40" s="15">
        <f t="shared" si="11"/>
        <v>0</v>
      </c>
      <c r="BE40" s="15"/>
      <c r="BF40" s="15"/>
    </row>
    <row r="41" spans="1:58" s="16" customFormat="1" ht="36" customHeight="1" x14ac:dyDescent="0.25">
      <c r="A41" s="7">
        <f t="shared" si="13"/>
        <v>30</v>
      </c>
      <c r="B41" s="17" t="s">
        <v>110</v>
      </c>
      <c r="C41" s="7">
        <v>330064</v>
      </c>
      <c r="D41" s="18" t="s">
        <v>103</v>
      </c>
      <c r="E41" s="13"/>
      <c r="F41" s="14">
        <f t="shared" si="1"/>
        <v>11134568.42</v>
      </c>
      <c r="G41" s="14"/>
      <c r="H41" s="15"/>
      <c r="I41" s="14">
        <f t="shared" si="2"/>
        <v>11134568.42</v>
      </c>
      <c r="J41" s="14"/>
      <c r="K41" s="15"/>
      <c r="L41" s="15"/>
      <c r="M41" s="15"/>
      <c r="N41" s="15"/>
      <c r="O41" s="15"/>
      <c r="P41" s="15">
        <f t="shared" si="3"/>
        <v>0</v>
      </c>
      <c r="Q41" s="15"/>
      <c r="R41" s="14">
        <f t="shared" si="12"/>
        <v>0</v>
      </c>
      <c r="S41" s="15"/>
      <c r="T41" s="15"/>
      <c r="U41" s="15"/>
      <c r="V41" s="15"/>
      <c r="W41" s="14"/>
      <c r="X41" s="14"/>
      <c r="Y41" s="15"/>
      <c r="Z41" s="15"/>
      <c r="AA41" s="14">
        <v>11134568.42</v>
      </c>
      <c r="AB41" s="15"/>
      <c r="AC41" s="15">
        <v>11134568.42</v>
      </c>
      <c r="AD41" s="15"/>
      <c r="AE41" s="15"/>
      <c r="AF41" s="15"/>
      <c r="AG41" s="15"/>
      <c r="AH41" s="15"/>
      <c r="AI41" s="15">
        <f t="shared" si="4"/>
        <v>0</v>
      </c>
      <c r="AJ41" s="14"/>
      <c r="AK41" s="15"/>
      <c r="AL41" s="15"/>
      <c r="AM41" s="15"/>
      <c r="AN41" s="15"/>
      <c r="AO41" s="15"/>
      <c r="AP41" s="15"/>
      <c r="AQ41" s="15"/>
      <c r="AR41" s="15"/>
      <c r="AS41" s="15"/>
      <c r="AT41" s="15">
        <f t="shared" si="5"/>
        <v>0</v>
      </c>
      <c r="AU41" s="15">
        <f t="shared" si="6"/>
        <v>0</v>
      </c>
      <c r="AV41" s="15">
        <f t="shared" si="7"/>
        <v>0</v>
      </c>
      <c r="AW41" s="14"/>
      <c r="AX41" s="15"/>
      <c r="AY41" s="15"/>
      <c r="AZ41" s="15"/>
      <c r="BA41" s="15">
        <f t="shared" si="8"/>
        <v>0</v>
      </c>
      <c r="BB41" s="15">
        <f t="shared" si="9"/>
        <v>0</v>
      </c>
      <c r="BC41" s="15">
        <f t="shared" si="10"/>
        <v>0</v>
      </c>
      <c r="BD41" s="15">
        <f t="shared" si="11"/>
        <v>0</v>
      </c>
      <c r="BE41" s="15"/>
      <c r="BF41" s="15"/>
    </row>
    <row r="42" spans="1:58" s="16" customFormat="1" ht="36" customHeight="1" x14ac:dyDescent="0.25">
      <c r="A42" s="7">
        <f t="shared" si="13"/>
        <v>31</v>
      </c>
      <c r="B42" s="17" t="s">
        <v>111</v>
      </c>
      <c r="C42" s="7" t="s">
        <v>112</v>
      </c>
      <c r="D42" s="18" t="s">
        <v>103</v>
      </c>
      <c r="E42" s="13"/>
      <c r="F42" s="14">
        <f t="shared" si="1"/>
        <v>342563156.75999999</v>
      </c>
      <c r="G42" s="14"/>
      <c r="H42" s="15"/>
      <c r="I42" s="14">
        <f t="shared" si="2"/>
        <v>324757696.38</v>
      </c>
      <c r="J42" s="14">
        <v>13195.26</v>
      </c>
      <c r="K42" s="15"/>
      <c r="L42" s="15"/>
      <c r="M42" s="15"/>
      <c r="N42" s="15"/>
      <c r="O42" s="15"/>
      <c r="P42" s="15">
        <f t="shared" si="3"/>
        <v>13195.26</v>
      </c>
      <c r="Q42" s="15"/>
      <c r="R42" s="14">
        <f t="shared" si="12"/>
        <v>0</v>
      </c>
      <c r="S42" s="15"/>
      <c r="T42" s="15"/>
      <c r="U42" s="15"/>
      <c r="V42" s="15"/>
      <c r="W42" s="14"/>
      <c r="X42" s="14">
        <v>324744501.12</v>
      </c>
      <c r="Y42" s="15"/>
      <c r="Z42" s="15"/>
      <c r="AA42" s="14"/>
      <c r="AB42" s="15"/>
      <c r="AC42" s="15"/>
      <c r="AD42" s="15"/>
      <c r="AE42" s="15"/>
      <c r="AF42" s="15"/>
      <c r="AG42" s="15"/>
      <c r="AH42" s="15"/>
      <c r="AI42" s="15">
        <f t="shared" si="4"/>
        <v>0</v>
      </c>
      <c r="AJ42" s="14">
        <v>17805460.379999999</v>
      </c>
      <c r="AK42" s="15"/>
      <c r="AL42" s="15"/>
      <c r="AM42" s="15"/>
      <c r="AN42" s="15"/>
      <c r="AO42" s="15">
        <v>17805460.379999999</v>
      </c>
      <c r="AP42" s="15"/>
      <c r="AQ42" s="15"/>
      <c r="AR42" s="15"/>
      <c r="AS42" s="15"/>
      <c r="AT42" s="15">
        <f t="shared" si="5"/>
        <v>0</v>
      </c>
      <c r="AU42" s="15">
        <f t="shared" si="6"/>
        <v>0</v>
      </c>
      <c r="AV42" s="15">
        <f t="shared" si="7"/>
        <v>0</v>
      </c>
      <c r="AW42" s="14"/>
      <c r="AX42" s="15"/>
      <c r="AY42" s="15"/>
      <c r="AZ42" s="15"/>
      <c r="BA42" s="15">
        <f t="shared" si="8"/>
        <v>0</v>
      </c>
      <c r="BB42" s="15">
        <f t="shared" si="9"/>
        <v>0</v>
      </c>
      <c r="BC42" s="15">
        <f t="shared" si="10"/>
        <v>0</v>
      </c>
      <c r="BD42" s="15">
        <f t="shared" si="11"/>
        <v>0</v>
      </c>
      <c r="BE42" s="15"/>
      <c r="BF42" s="15"/>
    </row>
    <row r="43" spans="1:58" s="16" customFormat="1" ht="36" customHeight="1" x14ac:dyDescent="0.25">
      <c r="A43" s="7">
        <f t="shared" si="13"/>
        <v>32</v>
      </c>
      <c r="B43" s="17" t="s">
        <v>113</v>
      </c>
      <c r="C43" s="7" t="s">
        <v>114</v>
      </c>
      <c r="D43" s="18" t="s">
        <v>103</v>
      </c>
      <c r="E43" s="13"/>
      <c r="F43" s="14">
        <f t="shared" ref="F43:F74" si="14">G43+I43+AJ43+AW43</f>
        <v>37641010</v>
      </c>
      <c r="G43" s="14"/>
      <c r="H43" s="15"/>
      <c r="I43" s="14">
        <f t="shared" ref="I43:I61" si="15">J43+R43+W43+X43+AA43</f>
        <v>37641010</v>
      </c>
      <c r="J43" s="14"/>
      <c r="K43" s="15"/>
      <c r="L43" s="15"/>
      <c r="M43" s="15"/>
      <c r="N43" s="15"/>
      <c r="O43" s="15"/>
      <c r="P43" s="15">
        <f t="shared" ref="P43:P72" si="16">J43-K43-L43</f>
        <v>0</v>
      </c>
      <c r="Q43" s="15"/>
      <c r="R43" s="14">
        <f t="shared" si="12"/>
        <v>0</v>
      </c>
      <c r="S43" s="15"/>
      <c r="T43" s="15"/>
      <c r="U43" s="15"/>
      <c r="V43" s="15"/>
      <c r="W43" s="14"/>
      <c r="X43" s="14"/>
      <c r="Y43" s="15"/>
      <c r="Z43" s="15"/>
      <c r="AA43" s="14">
        <v>37641010</v>
      </c>
      <c r="AB43" s="15"/>
      <c r="AC43" s="15"/>
      <c r="AD43" s="15"/>
      <c r="AE43" s="15"/>
      <c r="AF43" s="15"/>
      <c r="AG43" s="15"/>
      <c r="AH43" s="15"/>
      <c r="AI43" s="15">
        <f t="shared" ref="AI43:AI74" si="17">AA43-AB43-AC43-AD43-AE43-AF43-AG43-AH43</f>
        <v>37641010</v>
      </c>
      <c r="AJ43" s="14"/>
      <c r="AK43" s="15"/>
      <c r="AL43" s="15"/>
      <c r="AM43" s="15"/>
      <c r="AN43" s="15"/>
      <c r="AO43" s="15"/>
      <c r="AP43" s="15"/>
      <c r="AQ43" s="15"/>
      <c r="AR43" s="15"/>
      <c r="AS43" s="15"/>
      <c r="AT43" s="15">
        <f t="shared" ref="AT43:AT74" si="18">AJ43-AO43</f>
        <v>0</v>
      </c>
      <c r="AU43" s="15">
        <f t="shared" ref="AU43:AU74" si="19">AK43-AP43</f>
        <v>0</v>
      </c>
      <c r="AV43" s="15">
        <f t="shared" ref="AV43:AV74" si="20">AN43-AS43</f>
        <v>0</v>
      </c>
      <c r="AW43" s="14"/>
      <c r="AX43" s="15"/>
      <c r="AY43" s="15"/>
      <c r="AZ43" s="15"/>
      <c r="BA43" s="15">
        <f t="shared" ref="BA43:BA74" si="21">AW43-BE43</f>
        <v>0</v>
      </c>
      <c r="BB43" s="15">
        <f t="shared" ref="BB43:BB74" si="22">AX43-BF43</f>
        <v>0</v>
      </c>
      <c r="BC43" s="15">
        <f t="shared" ref="BC43:BC78" si="23">AY43</f>
        <v>0</v>
      </c>
      <c r="BD43" s="15">
        <f t="shared" ref="BD43:BD78" si="24">AZ43</f>
        <v>0</v>
      </c>
      <c r="BE43" s="15"/>
      <c r="BF43" s="15"/>
    </row>
    <row r="44" spans="1:58" s="16" customFormat="1" ht="36" customHeight="1" x14ac:dyDescent="0.25">
      <c r="A44" s="7">
        <f t="shared" si="13"/>
        <v>33</v>
      </c>
      <c r="B44" s="17" t="s">
        <v>115</v>
      </c>
      <c r="C44" s="7" t="s">
        <v>116</v>
      </c>
      <c r="D44" s="18" t="s">
        <v>103</v>
      </c>
      <c r="E44" s="13"/>
      <c r="F44" s="14">
        <f t="shared" si="14"/>
        <v>5157453.9800000004</v>
      </c>
      <c r="G44" s="14"/>
      <c r="H44" s="15"/>
      <c r="I44" s="14">
        <f t="shared" si="15"/>
        <v>0</v>
      </c>
      <c r="J44" s="14"/>
      <c r="K44" s="15"/>
      <c r="L44" s="15"/>
      <c r="M44" s="15"/>
      <c r="N44" s="15"/>
      <c r="O44" s="15"/>
      <c r="P44" s="15">
        <f t="shared" si="16"/>
        <v>0</v>
      </c>
      <c r="Q44" s="15"/>
      <c r="R44" s="14">
        <f t="shared" si="12"/>
        <v>0</v>
      </c>
      <c r="S44" s="15"/>
      <c r="T44" s="15"/>
      <c r="U44" s="15"/>
      <c r="V44" s="15"/>
      <c r="W44" s="14"/>
      <c r="X44" s="14"/>
      <c r="Y44" s="15"/>
      <c r="Z44" s="15"/>
      <c r="AA44" s="14"/>
      <c r="AB44" s="15"/>
      <c r="AC44" s="15"/>
      <c r="AD44" s="15"/>
      <c r="AE44" s="15"/>
      <c r="AF44" s="15"/>
      <c r="AG44" s="15"/>
      <c r="AH44" s="15"/>
      <c r="AI44" s="15">
        <f t="shared" si="17"/>
        <v>0</v>
      </c>
      <c r="AJ44" s="14">
        <v>3995587.35</v>
      </c>
      <c r="AK44" s="15"/>
      <c r="AL44" s="15"/>
      <c r="AM44" s="15"/>
      <c r="AN44" s="15"/>
      <c r="AO44" s="15">
        <v>3995587.35</v>
      </c>
      <c r="AP44" s="15"/>
      <c r="AQ44" s="15"/>
      <c r="AR44" s="15"/>
      <c r="AS44" s="15"/>
      <c r="AT44" s="15">
        <f t="shared" si="18"/>
        <v>0</v>
      </c>
      <c r="AU44" s="15">
        <f t="shared" si="19"/>
        <v>0</v>
      </c>
      <c r="AV44" s="15">
        <f t="shared" si="20"/>
        <v>0</v>
      </c>
      <c r="AW44" s="14">
        <v>1161866.6299999999</v>
      </c>
      <c r="AX44" s="15"/>
      <c r="AY44" s="15"/>
      <c r="AZ44" s="15"/>
      <c r="BA44" s="15">
        <f t="shared" si="21"/>
        <v>1161866.6299999999</v>
      </c>
      <c r="BB44" s="15">
        <f t="shared" si="22"/>
        <v>0</v>
      </c>
      <c r="BC44" s="15">
        <f t="shared" si="23"/>
        <v>0</v>
      </c>
      <c r="BD44" s="15">
        <f t="shared" si="24"/>
        <v>0</v>
      </c>
      <c r="BE44" s="15"/>
      <c r="BF44" s="15"/>
    </row>
    <row r="45" spans="1:58" s="16" customFormat="1" ht="36" customHeight="1" x14ac:dyDescent="0.25">
      <c r="A45" s="7">
        <f t="shared" si="13"/>
        <v>34</v>
      </c>
      <c r="B45" s="17" t="s">
        <v>117</v>
      </c>
      <c r="C45" s="7" t="s">
        <v>118</v>
      </c>
      <c r="D45" s="18" t="s">
        <v>103</v>
      </c>
      <c r="E45" s="13"/>
      <c r="F45" s="14">
        <f t="shared" si="14"/>
        <v>20918034.800000001</v>
      </c>
      <c r="G45" s="14"/>
      <c r="H45" s="15"/>
      <c r="I45" s="14">
        <f t="shared" si="15"/>
        <v>20918034.800000001</v>
      </c>
      <c r="J45" s="14"/>
      <c r="K45" s="15"/>
      <c r="L45" s="15"/>
      <c r="M45" s="15"/>
      <c r="N45" s="15"/>
      <c r="O45" s="15"/>
      <c r="P45" s="15">
        <f t="shared" si="16"/>
        <v>0</v>
      </c>
      <c r="Q45" s="15"/>
      <c r="R45" s="14">
        <f t="shared" si="12"/>
        <v>0</v>
      </c>
      <c r="S45" s="15"/>
      <c r="T45" s="15"/>
      <c r="U45" s="15"/>
      <c r="V45" s="15"/>
      <c r="W45" s="14"/>
      <c r="X45" s="14"/>
      <c r="Y45" s="15"/>
      <c r="Z45" s="15"/>
      <c r="AA45" s="14">
        <v>20918034.800000001</v>
      </c>
      <c r="AB45" s="15">
        <v>7766377.2000000002</v>
      </c>
      <c r="AC45" s="15">
        <v>12760347.6</v>
      </c>
      <c r="AD45" s="15">
        <v>391310</v>
      </c>
      <c r="AE45" s="15"/>
      <c r="AF45" s="15"/>
      <c r="AG45" s="15"/>
      <c r="AH45" s="15"/>
      <c r="AI45" s="15">
        <f t="shared" si="17"/>
        <v>1.862645149230957E-9</v>
      </c>
      <c r="AJ45" s="14"/>
      <c r="AK45" s="15"/>
      <c r="AL45" s="15"/>
      <c r="AM45" s="15"/>
      <c r="AN45" s="15"/>
      <c r="AO45" s="15"/>
      <c r="AP45" s="15"/>
      <c r="AQ45" s="15"/>
      <c r="AR45" s="15"/>
      <c r="AS45" s="15"/>
      <c r="AT45" s="15">
        <f t="shared" si="18"/>
        <v>0</v>
      </c>
      <c r="AU45" s="15">
        <f t="shared" si="19"/>
        <v>0</v>
      </c>
      <c r="AV45" s="15">
        <f t="shared" si="20"/>
        <v>0</v>
      </c>
      <c r="AW45" s="14"/>
      <c r="AX45" s="15"/>
      <c r="AY45" s="15"/>
      <c r="AZ45" s="15"/>
      <c r="BA45" s="15">
        <f t="shared" si="21"/>
        <v>0</v>
      </c>
      <c r="BB45" s="15">
        <f t="shared" si="22"/>
        <v>0</v>
      </c>
      <c r="BC45" s="15">
        <f t="shared" si="23"/>
        <v>0</v>
      </c>
      <c r="BD45" s="15">
        <f t="shared" si="24"/>
        <v>0</v>
      </c>
      <c r="BE45" s="15"/>
      <c r="BF45" s="15"/>
    </row>
    <row r="46" spans="1:58" s="16" customFormat="1" ht="36" customHeight="1" x14ac:dyDescent="0.25">
      <c r="A46" s="7">
        <f>1+A45</f>
        <v>35</v>
      </c>
      <c r="B46" s="17" t="s">
        <v>119</v>
      </c>
      <c r="C46" s="7" t="s">
        <v>120</v>
      </c>
      <c r="D46" s="18" t="s">
        <v>103</v>
      </c>
      <c r="E46" s="13"/>
      <c r="F46" s="14">
        <f t="shared" si="14"/>
        <v>119869696.92999999</v>
      </c>
      <c r="G46" s="14"/>
      <c r="H46" s="15"/>
      <c r="I46" s="14">
        <f t="shared" si="15"/>
        <v>112854181.44</v>
      </c>
      <c r="J46" s="14"/>
      <c r="K46" s="15"/>
      <c r="L46" s="15"/>
      <c r="M46" s="15"/>
      <c r="N46" s="15"/>
      <c r="O46" s="15"/>
      <c r="P46" s="15">
        <f t="shared" si="16"/>
        <v>0</v>
      </c>
      <c r="Q46" s="15"/>
      <c r="R46" s="14">
        <f t="shared" si="12"/>
        <v>0</v>
      </c>
      <c r="S46" s="15"/>
      <c r="T46" s="15"/>
      <c r="U46" s="15"/>
      <c r="V46" s="15"/>
      <c r="W46" s="14"/>
      <c r="X46" s="14">
        <v>112854181.44</v>
      </c>
      <c r="Y46" s="15"/>
      <c r="Z46" s="15"/>
      <c r="AA46" s="14"/>
      <c r="AB46" s="15"/>
      <c r="AC46" s="15"/>
      <c r="AD46" s="15"/>
      <c r="AE46" s="15"/>
      <c r="AF46" s="15"/>
      <c r="AG46" s="15"/>
      <c r="AH46" s="15"/>
      <c r="AI46" s="15">
        <f t="shared" si="17"/>
        <v>0</v>
      </c>
      <c r="AJ46" s="14">
        <v>7015515.4900000002</v>
      </c>
      <c r="AK46" s="15"/>
      <c r="AL46" s="15"/>
      <c r="AM46" s="15"/>
      <c r="AN46" s="15"/>
      <c r="AO46" s="15">
        <v>7015515.4900000002</v>
      </c>
      <c r="AP46" s="15"/>
      <c r="AQ46" s="15"/>
      <c r="AR46" s="15"/>
      <c r="AS46" s="15"/>
      <c r="AT46" s="15">
        <f t="shared" si="18"/>
        <v>0</v>
      </c>
      <c r="AU46" s="15">
        <f t="shared" si="19"/>
        <v>0</v>
      </c>
      <c r="AV46" s="15">
        <f t="shared" si="20"/>
        <v>0</v>
      </c>
      <c r="AW46" s="14"/>
      <c r="AX46" s="15"/>
      <c r="AY46" s="15"/>
      <c r="AZ46" s="15"/>
      <c r="BA46" s="15">
        <f t="shared" si="21"/>
        <v>0</v>
      </c>
      <c r="BB46" s="15">
        <f t="shared" si="22"/>
        <v>0</v>
      </c>
      <c r="BC46" s="15">
        <f t="shared" si="23"/>
        <v>0</v>
      </c>
      <c r="BD46" s="15">
        <f t="shared" si="24"/>
        <v>0</v>
      </c>
      <c r="BE46" s="15"/>
      <c r="BF46" s="15"/>
    </row>
    <row r="47" spans="1:58" s="16" customFormat="1" ht="36" customHeight="1" x14ac:dyDescent="0.25">
      <c r="A47" s="7">
        <f t="shared" si="13"/>
        <v>36</v>
      </c>
      <c r="B47" s="17" t="s">
        <v>121</v>
      </c>
      <c r="C47" s="7" t="s">
        <v>122</v>
      </c>
      <c r="D47" s="18" t="s">
        <v>103</v>
      </c>
      <c r="E47" s="13"/>
      <c r="F47" s="14">
        <f t="shared" si="14"/>
        <v>11084479.32</v>
      </c>
      <c r="G47" s="14"/>
      <c r="H47" s="15"/>
      <c r="I47" s="14">
        <f t="shared" si="15"/>
        <v>8275196.1399999997</v>
      </c>
      <c r="J47" s="14"/>
      <c r="K47" s="15"/>
      <c r="L47" s="15"/>
      <c r="M47" s="15"/>
      <c r="N47" s="15"/>
      <c r="O47" s="15"/>
      <c r="P47" s="15">
        <f t="shared" si="16"/>
        <v>0</v>
      </c>
      <c r="Q47" s="15"/>
      <c r="R47" s="14">
        <f t="shared" ref="R47:R74" si="25">S47+T47+U47+V47</f>
        <v>0</v>
      </c>
      <c r="S47" s="15"/>
      <c r="T47" s="15"/>
      <c r="U47" s="15"/>
      <c r="V47" s="15"/>
      <c r="W47" s="14"/>
      <c r="X47" s="14"/>
      <c r="Y47" s="15"/>
      <c r="Z47" s="15"/>
      <c r="AA47" s="14">
        <v>8275196.1399999997</v>
      </c>
      <c r="AB47" s="15">
        <v>4508988.2</v>
      </c>
      <c r="AC47" s="15">
        <v>3766207.94</v>
      </c>
      <c r="AD47" s="15"/>
      <c r="AE47" s="15"/>
      <c r="AF47" s="15"/>
      <c r="AG47" s="15"/>
      <c r="AH47" s="15"/>
      <c r="AI47" s="15">
        <f t="shared" si="17"/>
        <v>-4.6566128730773926E-10</v>
      </c>
      <c r="AJ47" s="14">
        <v>2809283.18</v>
      </c>
      <c r="AK47" s="15"/>
      <c r="AL47" s="15"/>
      <c r="AM47" s="15"/>
      <c r="AN47" s="15"/>
      <c r="AO47" s="15"/>
      <c r="AP47" s="15"/>
      <c r="AQ47" s="15"/>
      <c r="AR47" s="15"/>
      <c r="AS47" s="15"/>
      <c r="AT47" s="15">
        <f t="shared" si="18"/>
        <v>2809283.18</v>
      </c>
      <c r="AU47" s="15">
        <f t="shared" si="19"/>
        <v>0</v>
      </c>
      <c r="AV47" s="15">
        <f t="shared" si="20"/>
        <v>0</v>
      </c>
      <c r="AW47" s="14"/>
      <c r="AX47" s="15"/>
      <c r="AY47" s="15"/>
      <c r="AZ47" s="15"/>
      <c r="BA47" s="15">
        <f t="shared" si="21"/>
        <v>0</v>
      </c>
      <c r="BB47" s="15">
        <f t="shared" si="22"/>
        <v>0</v>
      </c>
      <c r="BC47" s="15">
        <f t="shared" si="23"/>
        <v>0</v>
      </c>
      <c r="BD47" s="15">
        <f t="shared" si="24"/>
        <v>0</v>
      </c>
      <c r="BE47" s="15"/>
      <c r="BF47" s="15"/>
    </row>
    <row r="48" spans="1:58" s="16" customFormat="1" ht="36" customHeight="1" x14ac:dyDescent="0.25">
      <c r="A48" s="7">
        <f t="shared" si="13"/>
        <v>37</v>
      </c>
      <c r="B48" s="17" t="s">
        <v>123</v>
      </c>
      <c r="C48" s="7" t="s">
        <v>124</v>
      </c>
      <c r="D48" s="18" t="s">
        <v>103</v>
      </c>
      <c r="E48" s="13"/>
      <c r="F48" s="14">
        <f t="shared" si="14"/>
        <v>23493910.030000001</v>
      </c>
      <c r="G48" s="14"/>
      <c r="H48" s="15"/>
      <c r="I48" s="14">
        <f t="shared" si="15"/>
        <v>62947.3</v>
      </c>
      <c r="J48" s="14"/>
      <c r="K48" s="15"/>
      <c r="L48" s="15"/>
      <c r="M48" s="15"/>
      <c r="N48" s="15"/>
      <c r="O48" s="15"/>
      <c r="P48" s="15">
        <f t="shared" si="16"/>
        <v>0</v>
      </c>
      <c r="Q48" s="15"/>
      <c r="R48" s="14">
        <f t="shared" si="25"/>
        <v>0</v>
      </c>
      <c r="S48" s="15"/>
      <c r="T48" s="15"/>
      <c r="U48" s="15"/>
      <c r="V48" s="15"/>
      <c r="W48" s="14"/>
      <c r="X48" s="14"/>
      <c r="Y48" s="15"/>
      <c r="Z48" s="15"/>
      <c r="AA48" s="14">
        <v>62947.3</v>
      </c>
      <c r="AB48" s="15">
        <v>62947.3</v>
      </c>
      <c r="AC48" s="15"/>
      <c r="AD48" s="15"/>
      <c r="AE48" s="15"/>
      <c r="AF48" s="15"/>
      <c r="AG48" s="15"/>
      <c r="AH48" s="15"/>
      <c r="AI48" s="15">
        <f t="shared" si="17"/>
        <v>0</v>
      </c>
      <c r="AJ48" s="14"/>
      <c r="AK48" s="15"/>
      <c r="AL48" s="15"/>
      <c r="AM48" s="15"/>
      <c r="AN48" s="15"/>
      <c r="AO48" s="15"/>
      <c r="AP48" s="15"/>
      <c r="AQ48" s="15"/>
      <c r="AR48" s="15"/>
      <c r="AS48" s="15"/>
      <c r="AT48" s="15">
        <f t="shared" si="18"/>
        <v>0</v>
      </c>
      <c r="AU48" s="15">
        <f t="shared" si="19"/>
        <v>0</v>
      </c>
      <c r="AV48" s="15">
        <f t="shared" si="20"/>
        <v>0</v>
      </c>
      <c r="AW48" s="14">
        <v>23430962.73</v>
      </c>
      <c r="AX48" s="15"/>
      <c r="AY48" s="15"/>
      <c r="AZ48" s="15"/>
      <c r="BA48" s="15">
        <f t="shared" si="21"/>
        <v>2145614.7300000004</v>
      </c>
      <c r="BB48" s="15">
        <f t="shared" si="22"/>
        <v>0</v>
      </c>
      <c r="BC48" s="15">
        <f t="shared" si="23"/>
        <v>0</v>
      </c>
      <c r="BD48" s="15">
        <f t="shared" si="24"/>
        <v>0</v>
      </c>
      <c r="BE48" s="15">
        <v>21285348</v>
      </c>
      <c r="BF48" s="15"/>
    </row>
    <row r="49" spans="1:58" s="16" customFormat="1" ht="36" customHeight="1" x14ac:dyDescent="0.25">
      <c r="A49" s="7">
        <f>1+A48</f>
        <v>38</v>
      </c>
      <c r="B49" s="17" t="s">
        <v>125</v>
      </c>
      <c r="C49" s="7" t="s">
        <v>126</v>
      </c>
      <c r="D49" s="18" t="s">
        <v>103</v>
      </c>
      <c r="E49" s="13"/>
      <c r="F49" s="14">
        <f t="shared" si="14"/>
        <v>85045400</v>
      </c>
      <c r="G49" s="14"/>
      <c r="H49" s="15"/>
      <c r="I49" s="14">
        <f t="shared" si="15"/>
        <v>85045400</v>
      </c>
      <c r="J49" s="14"/>
      <c r="K49" s="15"/>
      <c r="L49" s="15"/>
      <c r="M49" s="15"/>
      <c r="N49" s="15"/>
      <c r="O49" s="15"/>
      <c r="P49" s="15">
        <f t="shared" si="16"/>
        <v>0</v>
      </c>
      <c r="Q49" s="15"/>
      <c r="R49" s="14">
        <f t="shared" si="25"/>
        <v>0</v>
      </c>
      <c r="S49" s="15"/>
      <c r="T49" s="15"/>
      <c r="U49" s="15"/>
      <c r="V49" s="15"/>
      <c r="W49" s="14"/>
      <c r="X49" s="14"/>
      <c r="Y49" s="15"/>
      <c r="Z49" s="15"/>
      <c r="AA49" s="14">
        <v>85045400</v>
      </c>
      <c r="AB49" s="15"/>
      <c r="AC49" s="15"/>
      <c r="AD49" s="15"/>
      <c r="AE49" s="15"/>
      <c r="AF49" s="15"/>
      <c r="AG49" s="15"/>
      <c r="AH49" s="15"/>
      <c r="AI49" s="15">
        <f t="shared" si="17"/>
        <v>85045400</v>
      </c>
      <c r="AJ49" s="14"/>
      <c r="AK49" s="15"/>
      <c r="AL49" s="15"/>
      <c r="AM49" s="15"/>
      <c r="AN49" s="15"/>
      <c r="AO49" s="15"/>
      <c r="AP49" s="15"/>
      <c r="AQ49" s="15"/>
      <c r="AR49" s="15"/>
      <c r="AS49" s="15"/>
      <c r="AT49" s="15">
        <f t="shared" si="18"/>
        <v>0</v>
      </c>
      <c r="AU49" s="15">
        <f t="shared" si="19"/>
        <v>0</v>
      </c>
      <c r="AV49" s="15">
        <f t="shared" si="20"/>
        <v>0</v>
      </c>
      <c r="AW49" s="14"/>
      <c r="AX49" s="15"/>
      <c r="AY49" s="15"/>
      <c r="AZ49" s="15"/>
      <c r="BA49" s="15">
        <f t="shared" si="21"/>
        <v>0</v>
      </c>
      <c r="BB49" s="15">
        <f t="shared" si="22"/>
        <v>0</v>
      </c>
      <c r="BC49" s="15">
        <f t="shared" si="23"/>
        <v>0</v>
      </c>
      <c r="BD49" s="15">
        <f t="shared" si="24"/>
        <v>0</v>
      </c>
      <c r="BE49" s="15"/>
      <c r="BF49" s="15"/>
    </row>
    <row r="50" spans="1:58" s="16" customFormat="1" ht="36" customHeight="1" x14ac:dyDescent="0.25">
      <c r="A50" s="7">
        <f>1+A49</f>
        <v>39</v>
      </c>
      <c r="B50" s="17" t="s">
        <v>127</v>
      </c>
      <c r="C50" s="7" t="s">
        <v>128</v>
      </c>
      <c r="D50" s="18" t="s">
        <v>103</v>
      </c>
      <c r="E50" s="13"/>
      <c r="F50" s="14">
        <f t="shared" si="14"/>
        <v>0</v>
      </c>
      <c r="G50" s="15"/>
      <c r="H50" s="15"/>
      <c r="I50" s="14">
        <f t="shared" si="15"/>
        <v>0</v>
      </c>
      <c r="J50" s="14"/>
      <c r="K50" s="15"/>
      <c r="L50" s="15"/>
      <c r="M50" s="15"/>
      <c r="N50" s="15"/>
      <c r="O50" s="15"/>
      <c r="P50" s="15">
        <f t="shared" si="16"/>
        <v>0</v>
      </c>
      <c r="Q50" s="15"/>
      <c r="R50" s="14">
        <f t="shared" si="25"/>
        <v>0</v>
      </c>
      <c r="S50" s="15"/>
      <c r="T50" s="15"/>
      <c r="U50" s="15"/>
      <c r="V50" s="15"/>
      <c r="W50" s="14"/>
      <c r="X50" s="14"/>
      <c r="Y50" s="15"/>
      <c r="Z50" s="15"/>
      <c r="AA50" s="14"/>
      <c r="AB50" s="15"/>
      <c r="AC50" s="15"/>
      <c r="AD50" s="15"/>
      <c r="AE50" s="15"/>
      <c r="AF50" s="15"/>
      <c r="AG50" s="15"/>
      <c r="AH50" s="15"/>
      <c r="AI50" s="15">
        <f t="shared" si="17"/>
        <v>0</v>
      </c>
      <c r="AJ50" s="14"/>
      <c r="AK50" s="15"/>
      <c r="AL50" s="15"/>
      <c r="AM50" s="15"/>
      <c r="AN50" s="15"/>
      <c r="AO50" s="15"/>
      <c r="AP50" s="15"/>
      <c r="AQ50" s="15"/>
      <c r="AR50" s="15"/>
      <c r="AS50" s="15"/>
      <c r="AT50" s="15">
        <f t="shared" si="18"/>
        <v>0</v>
      </c>
      <c r="AU50" s="15">
        <f t="shared" si="19"/>
        <v>0</v>
      </c>
      <c r="AV50" s="15">
        <f t="shared" si="20"/>
        <v>0</v>
      </c>
      <c r="AW50" s="14"/>
      <c r="AX50" s="15"/>
      <c r="AY50" s="15"/>
      <c r="AZ50" s="15"/>
      <c r="BA50" s="15">
        <f t="shared" si="21"/>
        <v>0</v>
      </c>
      <c r="BB50" s="15">
        <f t="shared" si="22"/>
        <v>0</v>
      </c>
      <c r="BC50" s="15">
        <f t="shared" si="23"/>
        <v>0</v>
      </c>
      <c r="BD50" s="15">
        <f t="shared" si="24"/>
        <v>0</v>
      </c>
      <c r="BE50" s="15"/>
      <c r="BF50" s="15"/>
    </row>
    <row r="51" spans="1:58" s="16" customFormat="1" ht="36" customHeight="1" x14ac:dyDescent="0.25">
      <c r="A51" s="7">
        <f>1+A50</f>
        <v>40</v>
      </c>
      <c r="B51" s="17" t="s">
        <v>129</v>
      </c>
      <c r="C51" s="7" t="s">
        <v>130</v>
      </c>
      <c r="D51" s="18" t="s">
        <v>103</v>
      </c>
      <c r="E51" s="13"/>
      <c r="F51" s="14">
        <f t="shared" si="14"/>
        <v>885285.94</v>
      </c>
      <c r="G51" s="14"/>
      <c r="H51" s="15"/>
      <c r="I51" s="14">
        <f t="shared" si="15"/>
        <v>885285.94</v>
      </c>
      <c r="J51" s="14"/>
      <c r="K51" s="15"/>
      <c r="L51" s="15"/>
      <c r="M51" s="15"/>
      <c r="N51" s="15"/>
      <c r="O51" s="15"/>
      <c r="P51" s="15">
        <f t="shared" si="16"/>
        <v>0</v>
      </c>
      <c r="Q51" s="15"/>
      <c r="R51" s="14">
        <f t="shared" si="25"/>
        <v>0</v>
      </c>
      <c r="S51" s="15"/>
      <c r="T51" s="15"/>
      <c r="U51" s="15"/>
      <c r="V51" s="15"/>
      <c r="W51" s="14"/>
      <c r="X51" s="14"/>
      <c r="Y51" s="15"/>
      <c r="Z51" s="15"/>
      <c r="AA51" s="14">
        <v>885285.94</v>
      </c>
      <c r="AB51" s="15"/>
      <c r="AC51" s="15">
        <v>885285.94</v>
      </c>
      <c r="AD51" s="15"/>
      <c r="AE51" s="15"/>
      <c r="AF51" s="15"/>
      <c r="AG51" s="15"/>
      <c r="AH51" s="15"/>
      <c r="AI51" s="15">
        <f t="shared" si="17"/>
        <v>0</v>
      </c>
      <c r="AJ51" s="14"/>
      <c r="AK51" s="15"/>
      <c r="AL51" s="15"/>
      <c r="AM51" s="15"/>
      <c r="AN51" s="15"/>
      <c r="AO51" s="15"/>
      <c r="AP51" s="15"/>
      <c r="AQ51" s="15"/>
      <c r="AR51" s="15"/>
      <c r="AS51" s="15"/>
      <c r="AT51" s="15">
        <f t="shared" si="18"/>
        <v>0</v>
      </c>
      <c r="AU51" s="15">
        <f t="shared" si="19"/>
        <v>0</v>
      </c>
      <c r="AV51" s="15">
        <f t="shared" si="20"/>
        <v>0</v>
      </c>
      <c r="AW51" s="14"/>
      <c r="AX51" s="15"/>
      <c r="AY51" s="15"/>
      <c r="AZ51" s="15"/>
      <c r="BA51" s="15">
        <f t="shared" si="21"/>
        <v>0</v>
      </c>
      <c r="BB51" s="15">
        <f t="shared" si="22"/>
        <v>0</v>
      </c>
      <c r="BC51" s="15">
        <f t="shared" si="23"/>
        <v>0</v>
      </c>
      <c r="BD51" s="15">
        <f t="shared" si="24"/>
        <v>0</v>
      </c>
      <c r="BE51" s="15"/>
      <c r="BF51" s="15"/>
    </row>
    <row r="52" spans="1:58" s="16" customFormat="1" ht="36" customHeight="1" x14ac:dyDescent="0.25">
      <c r="A52" s="7">
        <f>1+A51</f>
        <v>41</v>
      </c>
      <c r="B52" s="17" t="s">
        <v>131</v>
      </c>
      <c r="C52" s="7">
        <v>330034</v>
      </c>
      <c r="D52" s="18" t="s">
        <v>103</v>
      </c>
      <c r="E52" s="13"/>
      <c r="F52" s="14">
        <f t="shared" si="14"/>
        <v>0</v>
      </c>
      <c r="G52" s="15"/>
      <c r="H52" s="15"/>
      <c r="I52" s="14">
        <f t="shared" si="15"/>
        <v>0</v>
      </c>
      <c r="J52" s="14"/>
      <c r="K52" s="15"/>
      <c r="L52" s="15"/>
      <c r="M52" s="15"/>
      <c r="N52" s="15"/>
      <c r="O52" s="15"/>
      <c r="P52" s="15">
        <f t="shared" si="16"/>
        <v>0</v>
      </c>
      <c r="Q52" s="15"/>
      <c r="R52" s="14">
        <f t="shared" si="25"/>
        <v>0</v>
      </c>
      <c r="S52" s="15"/>
      <c r="T52" s="15"/>
      <c r="U52" s="15"/>
      <c r="V52" s="15"/>
      <c r="W52" s="14"/>
      <c r="X52" s="14"/>
      <c r="Y52" s="15"/>
      <c r="Z52" s="15"/>
      <c r="AA52" s="14"/>
      <c r="AB52" s="15"/>
      <c r="AC52" s="15"/>
      <c r="AD52" s="15"/>
      <c r="AE52" s="15"/>
      <c r="AF52" s="15"/>
      <c r="AG52" s="15"/>
      <c r="AH52" s="15"/>
      <c r="AI52" s="15">
        <f t="shared" si="17"/>
        <v>0</v>
      </c>
      <c r="AJ52" s="14"/>
      <c r="AK52" s="15"/>
      <c r="AL52" s="15"/>
      <c r="AM52" s="15"/>
      <c r="AN52" s="15"/>
      <c r="AO52" s="15"/>
      <c r="AP52" s="15"/>
      <c r="AQ52" s="15"/>
      <c r="AR52" s="15"/>
      <c r="AS52" s="15"/>
      <c r="AT52" s="15">
        <f t="shared" si="18"/>
        <v>0</v>
      </c>
      <c r="AU52" s="15">
        <f t="shared" si="19"/>
        <v>0</v>
      </c>
      <c r="AV52" s="15">
        <f t="shared" si="20"/>
        <v>0</v>
      </c>
      <c r="AW52" s="14"/>
      <c r="AX52" s="15"/>
      <c r="AY52" s="15"/>
      <c r="AZ52" s="15"/>
      <c r="BA52" s="15">
        <f t="shared" si="21"/>
        <v>0</v>
      </c>
      <c r="BB52" s="15">
        <f t="shared" si="22"/>
        <v>0</v>
      </c>
      <c r="BC52" s="15">
        <f t="shared" si="23"/>
        <v>0</v>
      </c>
      <c r="BD52" s="15">
        <f t="shared" si="24"/>
        <v>0</v>
      </c>
      <c r="BE52" s="15"/>
      <c r="BF52" s="15"/>
    </row>
    <row r="53" spans="1:58" s="16" customFormat="1" ht="36" customHeight="1" x14ac:dyDescent="0.25">
      <c r="A53" s="7">
        <f t="shared" ref="A53" si="26">1+A52</f>
        <v>42</v>
      </c>
      <c r="B53" s="17" t="s">
        <v>132</v>
      </c>
      <c r="C53" s="7" t="s">
        <v>133</v>
      </c>
      <c r="D53" s="18" t="s">
        <v>103</v>
      </c>
      <c r="E53" s="13"/>
      <c r="F53" s="14">
        <f t="shared" si="14"/>
        <v>0</v>
      </c>
      <c r="G53" s="15"/>
      <c r="H53" s="15"/>
      <c r="I53" s="14">
        <f t="shared" si="15"/>
        <v>0</v>
      </c>
      <c r="J53" s="14"/>
      <c r="K53" s="15"/>
      <c r="L53" s="15"/>
      <c r="M53" s="15"/>
      <c r="N53" s="15"/>
      <c r="O53" s="15"/>
      <c r="P53" s="15">
        <f t="shared" si="16"/>
        <v>0</v>
      </c>
      <c r="Q53" s="15"/>
      <c r="R53" s="14">
        <f t="shared" si="25"/>
        <v>0</v>
      </c>
      <c r="S53" s="15"/>
      <c r="T53" s="15"/>
      <c r="U53" s="15"/>
      <c r="V53" s="15"/>
      <c r="W53" s="14"/>
      <c r="X53" s="14"/>
      <c r="Y53" s="15"/>
      <c r="Z53" s="15"/>
      <c r="AA53" s="14"/>
      <c r="AB53" s="15"/>
      <c r="AC53" s="15"/>
      <c r="AD53" s="15"/>
      <c r="AE53" s="15"/>
      <c r="AF53" s="15"/>
      <c r="AG53" s="15"/>
      <c r="AH53" s="15"/>
      <c r="AI53" s="15">
        <f t="shared" si="17"/>
        <v>0</v>
      </c>
      <c r="AJ53" s="14"/>
      <c r="AK53" s="15"/>
      <c r="AL53" s="15"/>
      <c r="AM53" s="15"/>
      <c r="AN53" s="15"/>
      <c r="AO53" s="15"/>
      <c r="AP53" s="15"/>
      <c r="AQ53" s="15"/>
      <c r="AR53" s="15"/>
      <c r="AS53" s="15"/>
      <c r="AT53" s="15">
        <f t="shared" si="18"/>
        <v>0</v>
      </c>
      <c r="AU53" s="15">
        <f t="shared" si="19"/>
        <v>0</v>
      </c>
      <c r="AV53" s="15">
        <f t="shared" si="20"/>
        <v>0</v>
      </c>
      <c r="AW53" s="14"/>
      <c r="AX53" s="15"/>
      <c r="AY53" s="15"/>
      <c r="AZ53" s="15"/>
      <c r="BA53" s="15">
        <f t="shared" si="21"/>
        <v>0</v>
      </c>
      <c r="BB53" s="15">
        <f t="shared" si="22"/>
        <v>0</v>
      </c>
      <c r="BC53" s="15">
        <f t="shared" si="23"/>
        <v>0</v>
      </c>
      <c r="BD53" s="15">
        <f t="shared" si="24"/>
        <v>0</v>
      </c>
      <c r="BE53" s="15"/>
      <c r="BF53" s="15"/>
    </row>
    <row r="54" spans="1:58" s="16" customFormat="1" ht="36" customHeight="1" x14ac:dyDescent="0.25">
      <c r="A54" s="8"/>
      <c r="B54" s="11" t="s">
        <v>134</v>
      </c>
      <c r="C54" s="8"/>
      <c r="D54" s="18"/>
      <c r="E54" s="13"/>
      <c r="F54" s="14">
        <f t="shared" si="14"/>
        <v>0</v>
      </c>
      <c r="G54" s="14"/>
      <c r="H54" s="15"/>
      <c r="I54" s="14">
        <f t="shared" si="15"/>
        <v>0</v>
      </c>
      <c r="J54" s="14"/>
      <c r="K54" s="15"/>
      <c r="L54" s="15"/>
      <c r="M54" s="15"/>
      <c r="N54" s="15"/>
      <c r="O54" s="15"/>
      <c r="P54" s="15">
        <f t="shared" si="16"/>
        <v>0</v>
      </c>
      <c r="Q54" s="15"/>
      <c r="R54" s="14">
        <f t="shared" si="25"/>
        <v>0</v>
      </c>
      <c r="S54" s="15"/>
      <c r="T54" s="15"/>
      <c r="U54" s="15"/>
      <c r="V54" s="15"/>
      <c r="W54" s="14"/>
      <c r="X54" s="14"/>
      <c r="Y54" s="15"/>
      <c r="Z54" s="15"/>
      <c r="AA54" s="14"/>
      <c r="AB54" s="15"/>
      <c r="AC54" s="15"/>
      <c r="AD54" s="15"/>
      <c r="AE54" s="15"/>
      <c r="AF54" s="15"/>
      <c r="AG54" s="15"/>
      <c r="AH54" s="15"/>
      <c r="AI54" s="15">
        <f t="shared" si="17"/>
        <v>0</v>
      </c>
      <c r="AJ54" s="14"/>
      <c r="AK54" s="15"/>
      <c r="AL54" s="15"/>
      <c r="AM54" s="15"/>
      <c r="AN54" s="15"/>
      <c r="AO54" s="15"/>
      <c r="AP54" s="15"/>
      <c r="AQ54" s="15"/>
      <c r="AR54" s="15"/>
      <c r="AS54" s="15"/>
      <c r="AT54" s="15">
        <f t="shared" si="18"/>
        <v>0</v>
      </c>
      <c r="AU54" s="15">
        <f t="shared" si="19"/>
        <v>0</v>
      </c>
      <c r="AV54" s="15">
        <f t="shared" si="20"/>
        <v>0</v>
      </c>
      <c r="AW54" s="14"/>
      <c r="AX54" s="15"/>
      <c r="AY54" s="15"/>
      <c r="AZ54" s="15"/>
      <c r="BA54" s="15">
        <f t="shared" si="21"/>
        <v>0</v>
      </c>
      <c r="BB54" s="15">
        <f t="shared" si="22"/>
        <v>0</v>
      </c>
      <c r="BC54" s="15">
        <f t="shared" si="23"/>
        <v>0</v>
      </c>
      <c r="BD54" s="15">
        <f t="shared" si="24"/>
        <v>0</v>
      </c>
      <c r="BE54" s="15"/>
      <c r="BF54" s="15"/>
    </row>
    <row r="55" spans="1:58" s="16" customFormat="1" ht="36" customHeight="1" x14ac:dyDescent="0.25">
      <c r="A55" s="7">
        <f>A53+1</f>
        <v>43</v>
      </c>
      <c r="B55" s="17" t="s">
        <v>135</v>
      </c>
      <c r="C55" s="7" t="s">
        <v>136</v>
      </c>
      <c r="D55" s="18" t="s">
        <v>49</v>
      </c>
      <c r="E55" s="13" t="s">
        <v>50</v>
      </c>
      <c r="F55" s="14">
        <f t="shared" si="14"/>
        <v>114134625.91000001</v>
      </c>
      <c r="G55" s="14">
        <v>15819380.039999999</v>
      </c>
      <c r="H55" s="15"/>
      <c r="I55" s="14">
        <f t="shared" si="15"/>
        <v>78237369.450000003</v>
      </c>
      <c r="J55" s="14">
        <v>36019376.530000001</v>
      </c>
      <c r="K55" s="15">
        <v>7873491.9100000001</v>
      </c>
      <c r="L55" s="15">
        <v>21948664.140000001</v>
      </c>
      <c r="M55" s="15">
        <v>2179122.85</v>
      </c>
      <c r="N55" s="15">
        <v>5628358.29</v>
      </c>
      <c r="O55" s="15">
        <v>1490943.86</v>
      </c>
      <c r="P55" s="15">
        <f t="shared" si="16"/>
        <v>6197220.4800000004</v>
      </c>
      <c r="Q55" s="15"/>
      <c r="R55" s="14">
        <f t="shared" si="25"/>
        <v>11161906.58</v>
      </c>
      <c r="S55" s="15">
        <v>2928623.6</v>
      </c>
      <c r="T55" s="15">
        <v>1092674.3999999999</v>
      </c>
      <c r="U55" s="15">
        <v>6550402.2999999998</v>
      </c>
      <c r="V55" s="15">
        <v>590206.28</v>
      </c>
      <c r="W55" s="14">
        <v>2692973.85</v>
      </c>
      <c r="X55" s="14">
        <v>28334155.550000001</v>
      </c>
      <c r="Y55" s="15"/>
      <c r="Z55" s="15">
        <v>1024155.51</v>
      </c>
      <c r="AA55" s="14">
        <v>28956.94</v>
      </c>
      <c r="AB55" s="15"/>
      <c r="AC55" s="15"/>
      <c r="AD55" s="15">
        <v>28956.94</v>
      </c>
      <c r="AE55" s="15"/>
      <c r="AF55" s="15"/>
      <c r="AG55" s="15"/>
      <c r="AH55" s="15"/>
      <c r="AI55" s="15">
        <f t="shared" si="17"/>
        <v>0</v>
      </c>
      <c r="AJ55" s="14">
        <v>6369156.8099999996</v>
      </c>
      <c r="AK55" s="15"/>
      <c r="AL55" s="15"/>
      <c r="AM55" s="15"/>
      <c r="AN55" s="15"/>
      <c r="AO55" s="15">
        <v>4289118</v>
      </c>
      <c r="AP55" s="15"/>
      <c r="AQ55" s="15"/>
      <c r="AR55" s="15"/>
      <c r="AS55" s="15"/>
      <c r="AT55" s="15">
        <f t="shared" si="18"/>
        <v>2080038.8099999996</v>
      </c>
      <c r="AU55" s="15">
        <f t="shared" si="19"/>
        <v>0</v>
      </c>
      <c r="AV55" s="15">
        <f t="shared" si="20"/>
        <v>0</v>
      </c>
      <c r="AW55" s="14">
        <v>13708719.609999999</v>
      </c>
      <c r="AX55" s="15"/>
      <c r="AY55" s="15"/>
      <c r="AZ55" s="15"/>
      <c r="BA55" s="15">
        <f t="shared" si="21"/>
        <v>13708719.609999999</v>
      </c>
      <c r="BB55" s="15">
        <f t="shared" si="22"/>
        <v>0</v>
      </c>
      <c r="BC55" s="15">
        <f t="shared" si="23"/>
        <v>0</v>
      </c>
      <c r="BD55" s="15">
        <f t="shared" si="24"/>
        <v>0</v>
      </c>
      <c r="BE55" s="15"/>
      <c r="BF55" s="15"/>
    </row>
    <row r="56" spans="1:58" s="16" customFormat="1" ht="36" customHeight="1" x14ac:dyDescent="0.25">
      <c r="A56" s="8"/>
      <c r="B56" s="11" t="s">
        <v>137</v>
      </c>
      <c r="C56" s="8"/>
      <c r="D56" s="18"/>
      <c r="E56" s="13"/>
      <c r="F56" s="14">
        <f t="shared" si="14"/>
        <v>0</v>
      </c>
      <c r="G56" s="14"/>
      <c r="H56" s="15"/>
      <c r="I56" s="14">
        <f t="shared" si="15"/>
        <v>0</v>
      </c>
      <c r="J56" s="14"/>
      <c r="K56" s="15"/>
      <c r="L56" s="15"/>
      <c r="M56" s="15"/>
      <c r="N56" s="15"/>
      <c r="O56" s="15"/>
      <c r="P56" s="15">
        <f t="shared" si="16"/>
        <v>0</v>
      </c>
      <c r="Q56" s="15"/>
      <c r="R56" s="14">
        <f t="shared" si="25"/>
        <v>0</v>
      </c>
      <c r="S56" s="15"/>
      <c r="T56" s="15"/>
      <c r="U56" s="15"/>
      <c r="V56" s="15"/>
      <c r="W56" s="14"/>
      <c r="X56" s="14"/>
      <c r="Y56" s="15"/>
      <c r="Z56" s="15"/>
      <c r="AA56" s="14"/>
      <c r="AB56" s="15"/>
      <c r="AC56" s="15"/>
      <c r="AD56" s="15"/>
      <c r="AE56" s="15"/>
      <c r="AF56" s="15"/>
      <c r="AG56" s="15"/>
      <c r="AH56" s="15"/>
      <c r="AI56" s="15">
        <f t="shared" si="17"/>
        <v>0</v>
      </c>
      <c r="AJ56" s="14"/>
      <c r="AK56" s="15"/>
      <c r="AL56" s="15"/>
      <c r="AM56" s="15"/>
      <c r="AN56" s="15"/>
      <c r="AO56" s="15"/>
      <c r="AP56" s="15"/>
      <c r="AQ56" s="15"/>
      <c r="AR56" s="15"/>
      <c r="AS56" s="15"/>
      <c r="AT56" s="15">
        <f t="shared" si="18"/>
        <v>0</v>
      </c>
      <c r="AU56" s="15">
        <f t="shared" si="19"/>
        <v>0</v>
      </c>
      <c r="AV56" s="15">
        <f t="shared" si="20"/>
        <v>0</v>
      </c>
      <c r="AW56" s="14"/>
      <c r="AX56" s="15"/>
      <c r="AY56" s="15"/>
      <c r="AZ56" s="15"/>
      <c r="BA56" s="15">
        <f t="shared" si="21"/>
        <v>0</v>
      </c>
      <c r="BB56" s="15">
        <f t="shared" si="22"/>
        <v>0</v>
      </c>
      <c r="BC56" s="15">
        <f t="shared" si="23"/>
        <v>0</v>
      </c>
      <c r="BD56" s="15">
        <f t="shared" si="24"/>
        <v>0</v>
      </c>
      <c r="BE56" s="15"/>
      <c r="BF56" s="15"/>
    </row>
    <row r="57" spans="1:58" s="16" customFormat="1" ht="36" customHeight="1" x14ac:dyDescent="0.25">
      <c r="A57" s="7">
        <f>A55+1</f>
        <v>44</v>
      </c>
      <c r="B57" s="17" t="s">
        <v>138</v>
      </c>
      <c r="C57" s="7" t="s">
        <v>139</v>
      </c>
      <c r="D57" s="18" t="s">
        <v>49</v>
      </c>
      <c r="E57" s="13" t="s">
        <v>50</v>
      </c>
      <c r="F57" s="14">
        <f t="shared" si="14"/>
        <v>1044118787.9399999</v>
      </c>
      <c r="G57" s="14">
        <v>158116081.31999999</v>
      </c>
      <c r="H57" s="15">
        <v>3894984</v>
      </c>
      <c r="I57" s="14">
        <f t="shared" si="15"/>
        <v>387863587.56999999</v>
      </c>
      <c r="J57" s="14">
        <v>177454643.58000001</v>
      </c>
      <c r="K57" s="15">
        <v>19410528.27</v>
      </c>
      <c r="L57" s="15">
        <v>123427761.02</v>
      </c>
      <c r="M57" s="15">
        <v>3068564.7</v>
      </c>
      <c r="N57" s="15">
        <v>30932415.489999998</v>
      </c>
      <c r="O57" s="15">
        <v>5657369.6299999999</v>
      </c>
      <c r="P57" s="15">
        <f t="shared" si="16"/>
        <v>34616354.290000007</v>
      </c>
      <c r="Q57" s="15">
        <v>966884.12</v>
      </c>
      <c r="R57" s="14">
        <f t="shared" si="25"/>
        <v>43238142.660000004</v>
      </c>
      <c r="S57" s="15">
        <v>11359414.5</v>
      </c>
      <c r="T57" s="15">
        <v>5332868</v>
      </c>
      <c r="U57" s="15">
        <v>22349983.199999999</v>
      </c>
      <c r="V57" s="15">
        <v>4195876.96</v>
      </c>
      <c r="W57" s="14">
        <v>9957529.9700000007</v>
      </c>
      <c r="X57" s="14">
        <v>122172352.23</v>
      </c>
      <c r="Y57" s="15"/>
      <c r="Z57" s="15">
        <v>2420162.0099999998</v>
      </c>
      <c r="AA57" s="14">
        <v>35040919.130000003</v>
      </c>
      <c r="AB57" s="15">
        <v>17790829.010000002</v>
      </c>
      <c r="AC57" s="15">
        <v>9423314.6600000001</v>
      </c>
      <c r="AD57" s="15">
        <v>3712632.12</v>
      </c>
      <c r="AE57" s="15">
        <v>1521883.23</v>
      </c>
      <c r="AF57" s="15"/>
      <c r="AG57" s="15">
        <v>29629.599999999999</v>
      </c>
      <c r="AH57" s="15"/>
      <c r="AI57" s="15">
        <f t="shared" si="17"/>
        <v>2562630.5100000007</v>
      </c>
      <c r="AJ57" s="14">
        <v>106419613.52</v>
      </c>
      <c r="AK57" s="15">
        <v>68842149.680000007</v>
      </c>
      <c r="AL57" s="15"/>
      <c r="AM57" s="15"/>
      <c r="AN57" s="15"/>
      <c r="AO57" s="15">
        <v>78443610.849999994</v>
      </c>
      <c r="AP57" s="15">
        <v>68842149.680000007</v>
      </c>
      <c r="AQ57" s="15"/>
      <c r="AR57" s="15"/>
      <c r="AS57" s="15"/>
      <c r="AT57" s="15">
        <f t="shared" si="18"/>
        <v>27976002.670000002</v>
      </c>
      <c r="AU57" s="15">
        <f t="shared" si="19"/>
        <v>0</v>
      </c>
      <c r="AV57" s="15">
        <f t="shared" si="20"/>
        <v>0</v>
      </c>
      <c r="AW57" s="14">
        <v>391719505.52999997</v>
      </c>
      <c r="AX57" s="15"/>
      <c r="AY57" s="15">
        <v>260239.33</v>
      </c>
      <c r="AZ57" s="15"/>
      <c r="BA57" s="15">
        <f t="shared" si="21"/>
        <v>255186687.52999997</v>
      </c>
      <c r="BB57" s="15">
        <f t="shared" si="22"/>
        <v>0</v>
      </c>
      <c r="BC57" s="15">
        <f t="shared" si="23"/>
        <v>260239.33</v>
      </c>
      <c r="BD57" s="15">
        <f t="shared" si="24"/>
        <v>0</v>
      </c>
      <c r="BE57" s="15">
        <v>136532818</v>
      </c>
      <c r="BF57" s="15"/>
    </row>
    <row r="58" spans="1:58" s="16" customFormat="1" ht="36" customHeight="1" x14ac:dyDescent="0.25">
      <c r="A58" s="7">
        <f>1+A57</f>
        <v>45</v>
      </c>
      <c r="B58" s="17" t="s">
        <v>140</v>
      </c>
      <c r="C58" s="7" t="s">
        <v>141</v>
      </c>
      <c r="D58" s="18" t="s">
        <v>49</v>
      </c>
      <c r="E58" s="13" t="s">
        <v>50</v>
      </c>
      <c r="F58" s="14">
        <f t="shared" si="14"/>
        <v>159788965.23000002</v>
      </c>
      <c r="G58" s="14"/>
      <c r="H58" s="15"/>
      <c r="I58" s="14">
        <f t="shared" si="15"/>
        <v>113005397.17</v>
      </c>
      <c r="J58" s="14">
        <v>47700865.32</v>
      </c>
      <c r="K58" s="15">
        <v>42857724.340000004</v>
      </c>
      <c r="L58" s="15">
        <v>854480.95</v>
      </c>
      <c r="M58" s="15"/>
      <c r="N58" s="15"/>
      <c r="O58" s="15"/>
      <c r="P58" s="15">
        <f t="shared" si="16"/>
        <v>3988660.0299999965</v>
      </c>
      <c r="Q58" s="15">
        <v>184980</v>
      </c>
      <c r="R58" s="14">
        <f t="shared" si="25"/>
        <v>46574.100000000006</v>
      </c>
      <c r="S58" s="15"/>
      <c r="T58" s="15"/>
      <c r="U58" s="15">
        <v>7914.3</v>
      </c>
      <c r="V58" s="15">
        <v>38659.800000000003</v>
      </c>
      <c r="W58" s="14">
        <v>8360806.2000000002</v>
      </c>
      <c r="X58" s="14">
        <v>55582857.890000001</v>
      </c>
      <c r="Y58" s="15"/>
      <c r="Z58" s="15"/>
      <c r="AA58" s="14">
        <v>1314293.6599999999</v>
      </c>
      <c r="AB58" s="15"/>
      <c r="AC58" s="15"/>
      <c r="AD58" s="15">
        <v>306787.03999999998</v>
      </c>
      <c r="AE58" s="15">
        <v>1007506.62</v>
      </c>
      <c r="AF58" s="15"/>
      <c r="AG58" s="15"/>
      <c r="AH58" s="15"/>
      <c r="AI58" s="15">
        <f t="shared" si="17"/>
        <v>-1.1641532182693481E-10</v>
      </c>
      <c r="AJ58" s="14">
        <v>8084284.7800000003</v>
      </c>
      <c r="AK58" s="15"/>
      <c r="AL58" s="15"/>
      <c r="AM58" s="15"/>
      <c r="AN58" s="15"/>
      <c r="AO58" s="15">
        <v>8084284.7800000003</v>
      </c>
      <c r="AP58" s="15"/>
      <c r="AQ58" s="15"/>
      <c r="AR58" s="15"/>
      <c r="AS58" s="15"/>
      <c r="AT58" s="15">
        <f t="shared" si="18"/>
        <v>0</v>
      </c>
      <c r="AU58" s="15">
        <f t="shared" si="19"/>
        <v>0</v>
      </c>
      <c r="AV58" s="15">
        <f t="shared" si="20"/>
        <v>0</v>
      </c>
      <c r="AW58" s="14">
        <v>38699283.280000001</v>
      </c>
      <c r="AX58" s="15"/>
      <c r="AY58" s="15"/>
      <c r="AZ58" s="15"/>
      <c r="BA58" s="15">
        <f t="shared" si="21"/>
        <v>38699283.280000001</v>
      </c>
      <c r="BB58" s="15">
        <f t="shared" si="22"/>
        <v>0</v>
      </c>
      <c r="BC58" s="15">
        <f t="shared" si="23"/>
        <v>0</v>
      </c>
      <c r="BD58" s="15">
        <f t="shared" si="24"/>
        <v>0</v>
      </c>
      <c r="BE58" s="15"/>
      <c r="BF58" s="15"/>
    </row>
    <row r="59" spans="1:58" s="16" customFormat="1" ht="36" customHeight="1" x14ac:dyDescent="0.25">
      <c r="A59" s="7">
        <f t="shared" ref="A59:A61" si="27">1+A58</f>
        <v>46</v>
      </c>
      <c r="B59" s="17" t="s">
        <v>142</v>
      </c>
      <c r="C59" s="7" t="s">
        <v>143</v>
      </c>
      <c r="D59" s="18" t="s">
        <v>49</v>
      </c>
      <c r="E59" s="13"/>
      <c r="F59" s="14">
        <f t="shared" si="14"/>
        <v>29328966.02</v>
      </c>
      <c r="G59" s="14"/>
      <c r="H59" s="15"/>
      <c r="I59" s="14">
        <f t="shared" si="15"/>
        <v>29328966.02</v>
      </c>
      <c r="J59" s="14">
        <v>9438076</v>
      </c>
      <c r="K59" s="15"/>
      <c r="L59" s="15"/>
      <c r="M59" s="15"/>
      <c r="N59" s="15"/>
      <c r="O59" s="15"/>
      <c r="P59" s="15">
        <f t="shared" si="16"/>
        <v>9438076</v>
      </c>
      <c r="Q59" s="15"/>
      <c r="R59" s="14">
        <f t="shared" si="25"/>
        <v>0</v>
      </c>
      <c r="S59" s="15"/>
      <c r="T59" s="15"/>
      <c r="U59" s="15"/>
      <c r="V59" s="15"/>
      <c r="W59" s="14">
        <v>1599542.82</v>
      </c>
      <c r="X59" s="14">
        <v>18291347.199999999</v>
      </c>
      <c r="Y59" s="15"/>
      <c r="Z59" s="15"/>
      <c r="AA59" s="14"/>
      <c r="AB59" s="15"/>
      <c r="AC59" s="15"/>
      <c r="AD59" s="15"/>
      <c r="AE59" s="15"/>
      <c r="AF59" s="15"/>
      <c r="AG59" s="15"/>
      <c r="AH59" s="15"/>
      <c r="AI59" s="15">
        <f t="shared" si="17"/>
        <v>0</v>
      </c>
      <c r="AJ59" s="14"/>
      <c r="AK59" s="15"/>
      <c r="AL59" s="15"/>
      <c r="AM59" s="15"/>
      <c r="AN59" s="15"/>
      <c r="AO59" s="15"/>
      <c r="AP59" s="15"/>
      <c r="AQ59" s="15"/>
      <c r="AR59" s="15"/>
      <c r="AS59" s="15"/>
      <c r="AT59" s="15">
        <f t="shared" si="18"/>
        <v>0</v>
      </c>
      <c r="AU59" s="15">
        <f t="shared" si="19"/>
        <v>0</v>
      </c>
      <c r="AV59" s="15">
        <f t="shared" si="20"/>
        <v>0</v>
      </c>
      <c r="AW59" s="14"/>
      <c r="AX59" s="15"/>
      <c r="AY59" s="15"/>
      <c r="AZ59" s="15"/>
      <c r="BA59" s="15">
        <f t="shared" si="21"/>
        <v>0</v>
      </c>
      <c r="BB59" s="15">
        <f t="shared" si="22"/>
        <v>0</v>
      </c>
      <c r="BC59" s="15">
        <f t="shared" si="23"/>
        <v>0</v>
      </c>
      <c r="BD59" s="15">
        <f t="shared" si="24"/>
        <v>0</v>
      </c>
      <c r="BE59" s="15"/>
      <c r="BF59" s="15"/>
    </row>
    <row r="60" spans="1:58" s="16" customFormat="1" ht="36" hidden="1" customHeight="1" x14ac:dyDescent="0.25">
      <c r="A60" s="7">
        <f t="shared" si="27"/>
        <v>47</v>
      </c>
      <c r="B60" s="17"/>
      <c r="C60" s="7" t="s">
        <v>144</v>
      </c>
      <c r="D60" s="18" t="s">
        <v>103</v>
      </c>
      <c r="E60" s="13" t="s">
        <v>50</v>
      </c>
      <c r="F60" s="14">
        <f t="shared" si="14"/>
        <v>0</v>
      </c>
      <c r="G60" s="14"/>
      <c r="H60" s="15"/>
      <c r="I60" s="14">
        <f t="shared" si="15"/>
        <v>0</v>
      </c>
      <c r="J60" s="14"/>
      <c r="K60" s="15"/>
      <c r="L60" s="15"/>
      <c r="M60" s="15"/>
      <c r="N60" s="15"/>
      <c r="O60" s="15"/>
      <c r="P60" s="15">
        <f t="shared" si="16"/>
        <v>0</v>
      </c>
      <c r="Q60" s="15"/>
      <c r="R60" s="14">
        <f t="shared" si="25"/>
        <v>0</v>
      </c>
      <c r="S60" s="15"/>
      <c r="T60" s="15"/>
      <c r="U60" s="15"/>
      <c r="V60" s="15"/>
      <c r="W60" s="14"/>
      <c r="X60" s="14"/>
      <c r="Y60" s="15"/>
      <c r="Z60" s="15"/>
      <c r="AA60" s="14"/>
      <c r="AB60" s="15"/>
      <c r="AC60" s="15"/>
      <c r="AD60" s="15"/>
      <c r="AE60" s="15"/>
      <c r="AF60" s="15"/>
      <c r="AG60" s="15"/>
      <c r="AH60" s="15"/>
      <c r="AI60" s="15">
        <f t="shared" si="17"/>
        <v>0</v>
      </c>
      <c r="AJ60" s="14"/>
      <c r="AK60" s="15"/>
      <c r="AL60" s="15"/>
      <c r="AM60" s="15"/>
      <c r="AN60" s="15"/>
      <c r="AO60" s="15"/>
      <c r="AP60" s="15"/>
      <c r="AQ60" s="15"/>
      <c r="AR60" s="15"/>
      <c r="AS60" s="15"/>
      <c r="AT60" s="15">
        <f t="shared" si="18"/>
        <v>0</v>
      </c>
      <c r="AU60" s="15">
        <f t="shared" si="19"/>
        <v>0</v>
      </c>
      <c r="AV60" s="15">
        <f t="shared" si="20"/>
        <v>0</v>
      </c>
      <c r="AW60" s="14"/>
      <c r="AX60" s="15"/>
      <c r="AY60" s="15"/>
      <c r="AZ60" s="15"/>
      <c r="BA60" s="15">
        <f t="shared" si="21"/>
        <v>0</v>
      </c>
      <c r="BB60" s="15">
        <f t="shared" si="22"/>
        <v>0</v>
      </c>
      <c r="BC60" s="15">
        <f t="shared" si="23"/>
        <v>0</v>
      </c>
      <c r="BD60" s="15">
        <f t="shared" si="24"/>
        <v>0</v>
      </c>
      <c r="BE60" s="15"/>
      <c r="BF60" s="15"/>
    </row>
    <row r="61" spans="1:58" s="16" customFormat="1" ht="36" customHeight="1" x14ac:dyDescent="0.25">
      <c r="A61" s="7">
        <f t="shared" si="27"/>
        <v>48</v>
      </c>
      <c r="B61" s="17" t="s">
        <v>145</v>
      </c>
      <c r="C61" s="7" t="s">
        <v>146</v>
      </c>
      <c r="D61" s="18" t="s">
        <v>103</v>
      </c>
      <c r="E61" s="13"/>
      <c r="F61" s="14">
        <f t="shared" si="14"/>
        <v>4844639.32</v>
      </c>
      <c r="G61" s="14"/>
      <c r="H61" s="15"/>
      <c r="I61" s="14">
        <f t="shared" si="15"/>
        <v>136585.74</v>
      </c>
      <c r="J61" s="14"/>
      <c r="K61" s="15"/>
      <c r="L61" s="15"/>
      <c r="M61" s="15"/>
      <c r="N61" s="15"/>
      <c r="O61" s="15"/>
      <c r="P61" s="15">
        <f t="shared" si="16"/>
        <v>0</v>
      </c>
      <c r="Q61" s="15"/>
      <c r="R61" s="14">
        <f t="shared" si="25"/>
        <v>0</v>
      </c>
      <c r="S61" s="15"/>
      <c r="T61" s="15"/>
      <c r="U61" s="15"/>
      <c r="V61" s="15"/>
      <c r="W61" s="14"/>
      <c r="X61" s="14">
        <v>71775.199999999997</v>
      </c>
      <c r="Y61" s="15"/>
      <c r="Z61" s="15"/>
      <c r="AA61" s="14">
        <v>64810.54</v>
      </c>
      <c r="AB61" s="15"/>
      <c r="AC61" s="15"/>
      <c r="AD61" s="15">
        <v>64810.54</v>
      </c>
      <c r="AE61" s="15"/>
      <c r="AF61" s="15"/>
      <c r="AG61" s="15"/>
      <c r="AH61" s="15"/>
      <c r="AI61" s="15">
        <f t="shared" si="17"/>
        <v>0</v>
      </c>
      <c r="AJ61" s="14">
        <v>3201813.58</v>
      </c>
      <c r="AK61" s="15"/>
      <c r="AL61" s="15"/>
      <c r="AM61" s="15"/>
      <c r="AN61" s="15"/>
      <c r="AO61" s="15"/>
      <c r="AP61" s="15"/>
      <c r="AQ61" s="15"/>
      <c r="AR61" s="15"/>
      <c r="AS61" s="15"/>
      <c r="AT61" s="15">
        <f t="shared" si="18"/>
        <v>3201813.58</v>
      </c>
      <c r="AU61" s="15">
        <f t="shared" si="19"/>
        <v>0</v>
      </c>
      <c r="AV61" s="15">
        <f t="shared" si="20"/>
        <v>0</v>
      </c>
      <c r="AW61" s="14">
        <v>1506240</v>
      </c>
      <c r="AX61" s="15"/>
      <c r="AY61" s="15"/>
      <c r="AZ61" s="15"/>
      <c r="BA61" s="15">
        <f t="shared" si="21"/>
        <v>0</v>
      </c>
      <c r="BB61" s="15">
        <f t="shared" si="22"/>
        <v>0</v>
      </c>
      <c r="BC61" s="15">
        <f t="shared" si="23"/>
        <v>0</v>
      </c>
      <c r="BD61" s="15">
        <f t="shared" si="24"/>
        <v>0</v>
      </c>
      <c r="BE61" s="15">
        <v>1506240</v>
      </c>
      <c r="BF61" s="15"/>
    </row>
    <row r="62" spans="1:58" s="16" customFormat="1" ht="36" customHeight="1" x14ac:dyDescent="0.25">
      <c r="A62" s="8"/>
      <c r="B62" s="11" t="s">
        <v>147</v>
      </c>
      <c r="C62" s="8"/>
      <c r="D62" s="18"/>
      <c r="E62" s="13"/>
      <c r="F62" s="14">
        <f t="shared" si="14"/>
        <v>0</v>
      </c>
      <c r="G62" s="14"/>
      <c r="H62" s="15"/>
      <c r="I62" s="14"/>
      <c r="J62" s="14"/>
      <c r="K62" s="15"/>
      <c r="L62" s="15"/>
      <c r="M62" s="15"/>
      <c r="N62" s="15"/>
      <c r="O62" s="15"/>
      <c r="P62" s="15">
        <f t="shared" si="16"/>
        <v>0</v>
      </c>
      <c r="Q62" s="15"/>
      <c r="R62" s="14">
        <f t="shared" si="25"/>
        <v>0</v>
      </c>
      <c r="S62" s="15"/>
      <c r="T62" s="15"/>
      <c r="U62" s="15"/>
      <c r="V62" s="15"/>
      <c r="W62" s="14"/>
      <c r="X62" s="14"/>
      <c r="Y62" s="15"/>
      <c r="Z62" s="15"/>
      <c r="AA62" s="14"/>
      <c r="AB62" s="15"/>
      <c r="AC62" s="15"/>
      <c r="AD62" s="15"/>
      <c r="AE62" s="15"/>
      <c r="AF62" s="15"/>
      <c r="AG62" s="15"/>
      <c r="AH62" s="15"/>
      <c r="AI62" s="15">
        <f t="shared" si="17"/>
        <v>0</v>
      </c>
      <c r="AJ62" s="14"/>
      <c r="AK62" s="15"/>
      <c r="AL62" s="15"/>
      <c r="AM62" s="15"/>
      <c r="AN62" s="15"/>
      <c r="AO62" s="15"/>
      <c r="AP62" s="15"/>
      <c r="AQ62" s="15"/>
      <c r="AR62" s="15"/>
      <c r="AS62" s="15"/>
      <c r="AT62" s="15">
        <f t="shared" si="18"/>
        <v>0</v>
      </c>
      <c r="AU62" s="15">
        <f t="shared" si="19"/>
        <v>0</v>
      </c>
      <c r="AV62" s="15">
        <f t="shared" si="20"/>
        <v>0</v>
      </c>
      <c r="AW62" s="14"/>
      <c r="AX62" s="15"/>
      <c r="AY62" s="15"/>
      <c r="AZ62" s="15"/>
      <c r="BA62" s="15">
        <f t="shared" si="21"/>
        <v>0</v>
      </c>
      <c r="BB62" s="15">
        <f t="shared" si="22"/>
        <v>0</v>
      </c>
      <c r="BC62" s="15">
        <f t="shared" si="23"/>
        <v>0</v>
      </c>
      <c r="BD62" s="15">
        <f t="shared" si="24"/>
        <v>0</v>
      </c>
      <c r="BE62" s="15"/>
      <c r="BF62" s="15"/>
    </row>
    <row r="63" spans="1:58" s="16" customFormat="1" ht="36" customHeight="1" x14ac:dyDescent="0.25">
      <c r="A63" s="7">
        <f>1+A61</f>
        <v>49</v>
      </c>
      <c r="B63" s="17" t="s">
        <v>148</v>
      </c>
      <c r="C63" s="7" t="s">
        <v>149</v>
      </c>
      <c r="D63" s="18" t="s">
        <v>49</v>
      </c>
      <c r="E63" s="13" t="s">
        <v>50</v>
      </c>
      <c r="F63" s="14">
        <f t="shared" si="14"/>
        <v>442172469.18999994</v>
      </c>
      <c r="G63" s="14"/>
      <c r="H63" s="15"/>
      <c r="I63" s="14">
        <f t="shared" ref="I63:I94" si="28">J63+R63+W63+X63+AA63</f>
        <v>291420147.70999998</v>
      </c>
      <c r="J63" s="14">
        <v>157465382.53</v>
      </c>
      <c r="K63" s="15">
        <v>34569131.579999998</v>
      </c>
      <c r="L63" s="15">
        <v>93866302.379999995</v>
      </c>
      <c r="M63" s="15">
        <v>2594079</v>
      </c>
      <c r="N63" s="15">
        <v>21077735.699999999</v>
      </c>
      <c r="O63" s="15">
        <v>5337110.66</v>
      </c>
      <c r="P63" s="15">
        <f t="shared" si="16"/>
        <v>29029948.570000008</v>
      </c>
      <c r="Q63" s="15"/>
      <c r="R63" s="14">
        <f t="shared" si="25"/>
        <v>29276506.02</v>
      </c>
      <c r="S63" s="15">
        <v>6491991.7999999998</v>
      </c>
      <c r="T63" s="15">
        <v>4825088.8</v>
      </c>
      <c r="U63" s="15">
        <v>15018703.300000001</v>
      </c>
      <c r="V63" s="15">
        <v>2940722.12</v>
      </c>
      <c r="W63" s="14">
        <v>12526487.199999999</v>
      </c>
      <c r="X63" s="14">
        <v>73927171.060000002</v>
      </c>
      <c r="Y63" s="15"/>
      <c r="Z63" s="15">
        <v>1813143.84</v>
      </c>
      <c r="AA63" s="14">
        <v>18224600.899999999</v>
      </c>
      <c r="AB63" s="15">
        <v>7058835</v>
      </c>
      <c r="AC63" s="15"/>
      <c r="AD63" s="15">
        <v>4862346.32</v>
      </c>
      <c r="AE63" s="15">
        <v>3312311.46</v>
      </c>
      <c r="AF63" s="15"/>
      <c r="AG63" s="15">
        <v>2991108.12</v>
      </c>
      <c r="AH63" s="15"/>
      <c r="AI63" s="15">
        <f t="shared" si="17"/>
        <v>-1.862645149230957E-9</v>
      </c>
      <c r="AJ63" s="14">
        <v>38767732.450000003</v>
      </c>
      <c r="AK63" s="15"/>
      <c r="AL63" s="15"/>
      <c r="AM63" s="15"/>
      <c r="AN63" s="15"/>
      <c r="AO63" s="15">
        <v>22813925.210000001</v>
      </c>
      <c r="AP63" s="15"/>
      <c r="AQ63" s="15"/>
      <c r="AR63" s="15"/>
      <c r="AS63" s="15"/>
      <c r="AT63" s="15">
        <f t="shared" si="18"/>
        <v>15953807.240000002</v>
      </c>
      <c r="AU63" s="15">
        <f t="shared" si="19"/>
        <v>0</v>
      </c>
      <c r="AV63" s="15">
        <f t="shared" si="20"/>
        <v>0</v>
      </c>
      <c r="AW63" s="14">
        <v>111984589.03</v>
      </c>
      <c r="AX63" s="15"/>
      <c r="AY63" s="15"/>
      <c r="AZ63" s="15"/>
      <c r="BA63" s="15">
        <f t="shared" si="21"/>
        <v>111984589.03</v>
      </c>
      <c r="BB63" s="15">
        <f t="shared" si="22"/>
        <v>0</v>
      </c>
      <c r="BC63" s="15">
        <f t="shared" si="23"/>
        <v>0</v>
      </c>
      <c r="BD63" s="15">
        <f t="shared" si="24"/>
        <v>0</v>
      </c>
      <c r="BE63" s="15"/>
      <c r="BF63" s="15"/>
    </row>
    <row r="64" spans="1:58" s="16" customFormat="1" ht="36" customHeight="1" x14ac:dyDescent="0.25">
      <c r="A64" s="7">
        <f>1+A63</f>
        <v>50</v>
      </c>
      <c r="B64" s="17" t="s">
        <v>150</v>
      </c>
      <c r="C64" s="7" t="s">
        <v>151</v>
      </c>
      <c r="D64" s="18" t="s">
        <v>49</v>
      </c>
      <c r="E64" s="13"/>
      <c r="F64" s="14">
        <f t="shared" si="14"/>
        <v>24135829.440000001</v>
      </c>
      <c r="G64" s="14"/>
      <c r="H64" s="15"/>
      <c r="I64" s="14">
        <f t="shared" si="28"/>
        <v>24135829.440000001</v>
      </c>
      <c r="J64" s="14">
        <v>3765634.08</v>
      </c>
      <c r="K64" s="15"/>
      <c r="L64" s="15"/>
      <c r="M64" s="15"/>
      <c r="N64" s="15"/>
      <c r="O64" s="15"/>
      <c r="P64" s="15">
        <f t="shared" si="16"/>
        <v>3765634.08</v>
      </c>
      <c r="Q64" s="15"/>
      <c r="R64" s="14">
        <f t="shared" si="25"/>
        <v>0</v>
      </c>
      <c r="S64" s="15"/>
      <c r="T64" s="15"/>
      <c r="U64" s="15"/>
      <c r="V64" s="15"/>
      <c r="W64" s="14">
        <v>4408536.55</v>
      </c>
      <c r="X64" s="14">
        <v>15961658.810000001</v>
      </c>
      <c r="Y64" s="15"/>
      <c r="Z64" s="15"/>
      <c r="AA64" s="14"/>
      <c r="AB64" s="15"/>
      <c r="AC64" s="15"/>
      <c r="AD64" s="15"/>
      <c r="AE64" s="15"/>
      <c r="AF64" s="15"/>
      <c r="AG64" s="15"/>
      <c r="AH64" s="15"/>
      <c r="AI64" s="15">
        <f t="shared" si="17"/>
        <v>0</v>
      </c>
      <c r="AJ64" s="14"/>
      <c r="AK64" s="15"/>
      <c r="AL64" s="15"/>
      <c r="AM64" s="15"/>
      <c r="AN64" s="15"/>
      <c r="AO64" s="15"/>
      <c r="AP64" s="15"/>
      <c r="AQ64" s="15"/>
      <c r="AR64" s="15"/>
      <c r="AS64" s="15"/>
      <c r="AT64" s="15">
        <f t="shared" si="18"/>
        <v>0</v>
      </c>
      <c r="AU64" s="15">
        <f t="shared" si="19"/>
        <v>0</v>
      </c>
      <c r="AV64" s="15">
        <f t="shared" si="20"/>
        <v>0</v>
      </c>
      <c r="AW64" s="14"/>
      <c r="AX64" s="15"/>
      <c r="AY64" s="15"/>
      <c r="AZ64" s="15"/>
      <c r="BA64" s="15">
        <f t="shared" si="21"/>
        <v>0</v>
      </c>
      <c r="BB64" s="15">
        <f t="shared" si="22"/>
        <v>0</v>
      </c>
      <c r="BC64" s="15">
        <f t="shared" si="23"/>
        <v>0</v>
      </c>
      <c r="BD64" s="15">
        <f t="shared" si="24"/>
        <v>0</v>
      </c>
      <c r="BE64" s="15"/>
      <c r="BF64" s="15"/>
    </row>
    <row r="65" spans="1:58" s="16" customFormat="1" ht="36" customHeight="1" x14ac:dyDescent="0.25">
      <c r="A65" s="7">
        <f t="shared" ref="A65" si="29">1+A64</f>
        <v>51</v>
      </c>
      <c r="B65" s="17" t="s">
        <v>152</v>
      </c>
      <c r="C65" s="7" t="s">
        <v>153</v>
      </c>
      <c r="D65" s="18" t="s">
        <v>49</v>
      </c>
      <c r="E65" s="13"/>
      <c r="F65" s="14">
        <f t="shared" si="14"/>
        <v>76234289.480000004</v>
      </c>
      <c r="G65" s="14">
        <v>76234289.480000004</v>
      </c>
      <c r="H65" s="15">
        <v>1622910</v>
      </c>
      <c r="I65" s="14">
        <f t="shared" si="28"/>
        <v>0</v>
      </c>
      <c r="J65" s="14"/>
      <c r="K65" s="15"/>
      <c r="L65" s="15"/>
      <c r="M65" s="15"/>
      <c r="N65" s="15"/>
      <c r="O65" s="15"/>
      <c r="P65" s="15">
        <f t="shared" si="16"/>
        <v>0</v>
      </c>
      <c r="Q65" s="15"/>
      <c r="R65" s="14">
        <f t="shared" si="25"/>
        <v>0</v>
      </c>
      <c r="S65" s="15"/>
      <c r="T65" s="15"/>
      <c r="U65" s="15"/>
      <c r="V65" s="15"/>
      <c r="W65" s="14"/>
      <c r="X65" s="14"/>
      <c r="Y65" s="15"/>
      <c r="Z65" s="15"/>
      <c r="AA65" s="14"/>
      <c r="AB65" s="15"/>
      <c r="AC65" s="15"/>
      <c r="AD65" s="15"/>
      <c r="AE65" s="15"/>
      <c r="AF65" s="15"/>
      <c r="AG65" s="15"/>
      <c r="AH65" s="15"/>
      <c r="AI65" s="15">
        <f t="shared" si="17"/>
        <v>0</v>
      </c>
      <c r="AJ65" s="14"/>
      <c r="AK65" s="15"/>
      <c r="AL65" s="15"/>
      <c r="AM65" s="15"/>
      <c r="AN65" s="15"/>
      <c r="AO65" s="15"/>
      <c r="AP65" s="15"/>
      <c r="AQ65" s="15"/>
      <c r="AR65" s="15"/>
      <c r="AS65" s="15"/>
      <c r="AT65" s="15">
        <f t="shared" si="18"/>
        <v>0</v>
      </c>
      <c r="AU65" s="15">
        <f t="shared" si="19"/>
        <v>0</v>
      </c>
      <c r="AV65" s="15">
        <f t="shared" si="20"/>
        <v>0</v>
      </c>
      <c r="AW65" s="14"/>
      <c r="AX65" s="15"/>
      <c r="AY65" s="15"/>
      <c r="AZ65" s="15"/>
      <c r="BA65" s="15">
        <f t="shared" si="21"/>
        <v>0</v>
      </c>
      <c r="BB65" s="15">
        <f t="shared" si="22"/>
        <v>0</v>
      </c>
      <c r="BC65" s="15">
        <f t="shared" si="23"/>
        <v>0</v>
      </c>
      <c r="BD65" s="15">
        <f t="shared" si="24"/>
        <v>0</v>
      </c>
      <c r="BE65" s="15"/>
      <c r="BF65" s="15"/>
    </row>
    <row r="66" spans="1:58" s="16" customFormat="1" ht="36" customHeight="1" x14ac:dyDescent="0.25">
      <c r="A66" s="8"/>
      <c r="B66" s="11" t="s">
        <v>154</v>
      </c>
      <c r="C66" s="8"/>
      <c r="D66" s="18"/>
      <c r="E66" s="13"/>
      <c r="F66" s="14">
        <f t="shared" si="14"/>
        <v>0</v>
      </c>
      <c r="G66" s="14"/>
      <c r="H66" s="15"/>
      <c r="I66" s="14">
        <f t="shared" si="28"/>
        <v>0</v>
      </c>
      <c r="J66" s="14"/>
      <c r="K66" s="15"/>
      <c r="L66" s="15"/>
      <c r="M66" s="15"/>
      <c r="N66" s="15"/>
      <c r="O66" s="15"/>
      <c r="P66" s="15">
        <f t="shared" si="16"/>
        <v>0</v>
      </c>
      <c r="Q66" s="15"/>
      <c r="R66" s="14">
        <f t="shared" si="25"/>
        <v>0</v>
      </c>
      <c r="S66" s="15"/>
      <c r="T66" s="15"/>
      <c r="U66" s="15"/>
      <c r="V66" s="15"/>
      <c r="W66" s="14"/>
      <c r="X66" s="14"/>
      <c r="Y66" s="15"/>
      <c r="Z66" s="15"/>
      <c r="AA66" s="14"/>
      <c r="AB66" s="15"/>
      <c r="AC66" s="15"/>
      <c r="AD66" s="15"/>
      <c r="AE66" s="15"/>
      <c r="AF66" s="15"/>
      <c r="AG66" s="15"/>
      <c r="AH66" s="15"/>
      <c r="AI66" s="15">
        <f t="shared" si="17"/>
        <v>0</v>
      </c>
      <c r="AJ66" s="14"/>
      <c r="AK66" s="15"/>
      <c r="AL66" s="15"/>
      <c r="AM66" s="15"/>
      <c r="AN66" s="15"/>
      <c r="AO66" s="15"/>
      <c r="AP66" s="15"/>
      <c r="AQ66" s="15"/>
      <c r="AR66" s="15"/>
      <c r="AS66" s="15"/>
      <c r="AT66" s="15">
        <f t="shared" si="18"/>
        <v>0</v>
      </c>
      <c r="AU66" s="15">
        <f t="shared" si="19"/>
        <v>0</v>
      </c>
      <c r="AV66" s="15">
        <f t="shared" si="20"/>
        <v>0</v>
      </c>
      <c r="AW66" s="14"/>
      <c r="AX66" s="15"/>
      <c r="AY66" s="15"/>
      <c r="AZ66" s="15"/>
      <c r="BA66" s="15">
        <f t="shared" si="21"/>
        <v>0</v>
      </c>
      <c r="BB66" s="15">
        <f t="shared" si="22"/>
        <v>0</v>
      </c>
      <c r="BC66" s="15">
        <f t="shared" si="23"/>
        <v>0</v>
      </c>
      <c r="BD66" s="15">
        <f t="shared" si="24"/>
        <v>0</v>
      </c>
      <c r="BE66" s="15"/>
      <c r="BF66" s="15"/>
    </row>
    <row r="67" spans="1:58" s="16" customFormat="1" ht="36" customHeight="1" x14ac:dyDescent="0.25">
      <c r="A67" s="7">
        <f>A65+1</f>
        <v>52</v>
      </c>
      <c r="B67" s="17" t="s">
        <v>155</v>
      </c>
      <c r="C67" s="7" t="s">
        <v>156</v>
      </c>
      <c r="D67" s="18" t="s">
        <v>49</v>
      </c>
      <c r="E67" s="13" t="s">
        <v>50</v>
      </c>
      <c r="F67" s="14">
        <f t="shared" si="14"/>
        <v>199075414.91000003</v>
      </c>
      <c r="G67" s="14">
        <v>29908718.559999999</v>
      </c>
      <c r="H67" s="15">
        <v>649164</v>
      </c>
      <c r="I67" s="14">
        <f t="shared" si="28"/>
        <v>107949229.27000001</v>
      </c>
      <c r="J67" s="14">
        <v>51625458.07</v>
      </c>
      <c r="K67" s="15">
        <v>8779928.8499999996</v>
      </c>
      <c r="L67" s="15">
        <v>24841996.850000001</v>
      </c>
      <c r="M67" s="15">
        <v>932697.7</v>
      </c>
      <c r="N67" s="15">
        <v>5762414.7699999996</v>
      </c>
      <c r="O67" s="15">
        <v>1292061.46</v>
      </c>
      <c r="P67" s="15">
        <f t="shared" si="16"/>
        <v>18003532.369999997</v>
      </c>
      <c r="Q67" s="15"/>
      <c r="R67" s="14">
        <f t="shared" si="25"/>
        <v>13794430.800000001</v>
      </c>
      <c r="S67" s="15">
        <v>2479274.7000000002</v>
      </c>
      <c r="T67" s="15">
        <v>1528083.2</v>
      </c>
      <c r="U67" s="15">
        <v>9104083.0999999996</v>
      </c>
      <c r="V67" s="15">
        <v>682989.8</v>
      </c>
      <c r="W67" s="14">
        <v>6423535.7199999997</v>
      </c>
      <c r="X67" s="14">
        <v>36105804.68</v>
      </c>
      <c r="Y67" s="15"/>
      <c r="Z67" s="15">
        <v>318741.21000000002</v>
      </c>
      <c r="AA67" s="14"/>
      <c r="AB67" s="15"/>
      <c r="AC67" s="15"/>
      <c r="AD67" s="15"/>
      <c r="AE67" s="15"/>
      <c r="AF67" s="15"/>
      <c r="AG67" s="15"/>
      <c r="AH67" s="15"/>
      <c r="AI67" s="15">
        <f t="shared" si="17"/>
        <v>0</v>
      </c>
      <c r="AJ67" s="14">
        <v>18217118.719999999</v>
      </c>
      <c r="AK67" s="15"/>
      <c r="AL67" s="15"/>
      <c r="AM67" s="15"/>
      <c r="AN67" s="15"/>
      <c r="AO67" s="15">
        <v>15575739.310000001</v>
      </c>
      <c r="AP67" s="15"/>
      <c r="AQ67" s="15"/>
      <c r="AR67" s="15"/>
      <c r="AS67" s="15"/>
      <c r="AT67" s="15">
        <f t="shared" si="18"/>
        <v>2641379.4099999983</v>
      </c>
      <c r="AU67" s="15">
        <f t="shared" si="19"/>
        <v>0</v>
      </c>
      <c r="AV67" s="15">
        <f t="shared" si="20"/>
        <v>0</v>
      </c>
      <c r="AW67" s="14">
        <v>43000348.359999999</v>
      </c>
      <c r="AX67" s="15"/>
      <c r="AY67" s="15">
        <v>318070.3</v>
      </c>
      <c r="AZ67" s="15"/>
      <c r="BA67" s="15">
        <f t="shared" si="21"/>
        <v>43000348.359999999</v>
      </c>
      <c r="BB67" s="15">
        <f t="shared" si="22"/>
        <v>0</v>
      </c>
      <c r="BC67" s="15">
        <f t="shared" si="23"/>
        <v>318070.3</v>
      </c>
      <c r="BD67" s="15">
        <f t="shared" si="24"/>
        <v>0</v>
      </c>
      <c r="BE67" s="15"/>
      <c r="BF67" s="15"/>
    </row>
    <row r="68" spans="1:58" s="16" customFormat="1" ht="36" customHeight="1" x14ac:dyDescent="0.25">
      <c r="A68" s="8"/>
      <c r="B68" s="11" t="s">
        <v>157</v>
      </c>
      <c r="C68" s="8"/>
      <c r="D68" s="18"/>
      <c r="E68" s="13"/>
      <c r="F68" s="14">
        <f t="shared" si="14"/>
        <v>0</v>
      </c>
      <c r="G68" s="14"/>
      <c r="H68" s="15"/>
      <c r="I68" s="14">
        <f t="shared" si="28"/>
        <v>0</v>
      </c>
      <c r="J68" s="14"/>
      <c r="K68" s="15"/>
      <c r="L68" s="15"/>
      <c r="M68" s="15"/>
      <c r="N68" s="15"/>
      <c r="O68" s="15"/>
      <c r="P68" s="15">
        <f t="shared" si="16"/>
        <v>0</v>
      </c>
      <c r="Q68" s="15"/>
      <c r="R68" s="14">
        <f t="shared" si="25"/>
        <v>0</v>
      </c>
      <c r="S68" s="15"/>
      <c r="T68" s="15"/>
      <c r="U68" s="15"/>
      <c r="V68" s="15"/>
      <c r="W68" s="14"/>
      <c r="X68" s="14"/>
      <c r="Y68" s="15"/>
      <c r="Z68" s="15"/>
      <c r="AA68" s="14"/>
      <c r="AB68" s="15"/>
      <c r="AC68" s="15"/>
      <c r="AD68" s="15"/>
      <c r="AE68" s="15"/>
      <c r="AF68" s="15"/>
      <c r="AG68" s="15"/>
      <c r="AH68" s="15"/>
      <c r="AI68" s="15">
        <f t="shared" si="17"/>
        <v>0</v>
      </c>
      <c r="AJ68" s="14"/>
      <c r="AK68" s="15"/>
      <c r="AL68" s="15"/>
      <c r="AM68" s="15"/>
      <c r="AN68" s="15"/>
      <c r="AO68" s="15"/>
      <c r="AP68" s="15"/>
      <c r="AQ68" s="15"/>
      <c r="AR68" s="15"/>
      <c r="AS68" s="15"/>
      <c r="AT68" s="15">
        <f t="shared" si="18"/>
        <v>0</v>
      </c>
      <c r="AU68" s="15">
        <f t="shared" si="19"/>
        <v>0</v>
      </c>
      <c r="AV68" s="15">
        <f t="shared" si="20"/>
        <v>0</v>
      </c>
      <c r="AW68" s="14"/>
      <c r="AX68" s="15"/>
      <c r="AY68" s="15"/>
      <c r="AZ68" s="15"/>
      <c r="BA68" s="15">
        <f t="shared" si="21"/>
        <v>0</v>
      </c>
      <c r="BB68" s="15">
        <f t="shared" si="22"/>
        <v>0</v>
      </c>
      <c r="BC68" s="15">
        <f t="shared" si="23"/>
        <v>0</v>
      </c>
      <c r="BD68" s="15">
        <f t="shared" si="24"/>
        <v>0</v>
      </c>
      <c r="BE68" s="15"/>
      <c r="BF68" s="15"/>
    </row>
    <row r="69" spans="1:58" s="16" customFormat="1" ht="36" customHeight="1" x14ac:dyDescent="0.25">
      <c r="A69" s="7">
        <f>A67+1</f>
        <v>53</v>
      </c>
      <c r="B69" s="17" t="s">
        <v>158</v>
      </c>
      <c r="C69" s="7" t="s">
        <v>159</v>
      </c>
      <c r="D69" s="18" t="s">
        <v>49</v>
      </c>
      <c r="E69" s="13" t="s">
        <v>50</v>
      </c>
      <c r="F69" s="14">
        <f t="shared" si="14"/>
        <v>791868246.00999999</v>
      </c>
      <c r="G69" s="14"/>
      <c r="H69" s="15"/>
      <c r="I69" s="14">
        <f t="shared" si="28"/>
        <v>414947163.12</v>
      </c>
      <c r="J69" s="14">
        <v>150448780.34</v>
      </c>
      <c r="K69" s="15">
        <v>15174017.880000001</v>
      </c>
      <c r="L69" s="15">
        <v>91794781.060000002</v>
      </c>
      <c r="M69" s="15">
        <v>4746414.84</v>
      </c>
      <c r="N69" s="15">
        <v>24236951.039999999</v>
      </c>
      <c r="O69" s="15">
        <v>6171064.3300000001</v>
      </c>
      <c r="P69" s="15">
        <f t="shared" si="16"/>
        <v>43479981.400000006</v>
      </c>
      <c r="Q69" s="15">
        <v>434137.88</v>
      </c>
      <c r="R69" s="14">
        <f t="shared" si="25"/>
        <v>39521883.82</v>
      </c>
      <c r="S69" s="15">
        <v>13291929</v>
      </c>
      <c r="T69" s="15">
        <v>4889154.4000000004</v>
      </c>
      <c r="U69" s="15">
        <v>18651367</v>
      </c>
      <c r="V69" s="15">
        <v>2689433.42</v>
      </c>
      <c r="W69" s="14">
        <v>12595154.550000001</v>
      </c>
      <c r="X69" s="14">
        <f>196337895.86+Z69</f>
        <v>197497546.93000001</v>
      </c>
      <c r="Y69" s="15"/>
      <c r="Z69" s="15">
        <v>1159651.07</v>
      </c>
      <c r="AA69" s="14">
        <v>14883797.48</v>
      </c>
      <c r="AB69" s="15">
        <v>3862432</v>
      </c>
      <c r="AC69" s="15"/>
      <c r="AD69" s="15">
        <v>2132336.04</v>
      </c>
      <c r="AE69" s="15">
        <v>2154597.6800000002</v>
      </c>
      <c r="AF69" s="15"/>
      <c r="AG69" s="15">
        <v>1128887.76</v>
      </c>
      <c r="AH69" s="15">
        <v>5605544</v>
      </c>
      <c r="AI69" s="15">
        <f t="shared" si="17"/>
        <v>0</v>
      </c>
      <c r="AJ69" s="14">
        <v>99768367.650000006</v>
      </c>
      <c r="AK69" s="15">
        <v>59642298.560000002</v>
      </c>
      <c r="AL69" s="15"/>
      <c r="AM69" s="15"/>
      <c r="AN69" s="15"/>
      <c r="AO69" s="15">
        <v>97027611.390000001</v>
      </c>
      <c r="AP69" s="15">
        <v>59642298.560000002</v>
      </c>
      <c r="AQ69" s="15"/>
      <c r="AR69" s="15"/>
      <c r="AS69" s="15"/>
      <c r="AT69" s="15">
        <f t="shared" si="18"/>
        <v>2740756.2600000054</v>
      </c>
      <c r="AU69" s="15">
        <f t="shared" si="19"/>
        <v>0</v>
      </c>
      <c r="AV69" s="15">
        <f t="shared" si="20"/>
        <v>0</v>
      </c>
      <c r="AW69" s="14">
        <v>277152715.24000001</v>
      </c>
      <c r="AX69" s="15"/>
      <c r="AY69" s="15">
        <v>424093.73</v>
      </c>
      <c r="AZ69" s="15"/>
      <c r="BA69" s="15">
        <f t="shared" si="21"/>
        <v>277152715.24000001</v>
      </c>
      <c r="BB69" s="15">
        <f t="shared" si="22"/>
        <v>0</v>
      </c>
      <c r="BC69" s="15">
        <f t="shared" si="23"/>
        <v>424093.73</v>
      </c>
      <c r="BD69" s="15">
        <f t="shared" si="24"/>
        <v>0</v>
      </c>
      <c r="BE69" s="15"/>
      <c r="BF69" s="15"/>
    </row>
    <row r="70" spans="1:58" s="16" customFormat="1" ht="36" customHeight="1" x14ac:dyDescent="0.25">
      <c r="A70" s="7">
        <f>1+A69</f>
        <v>54</v>
      </c>
      <c r="B70" s="17" t="s">
        <v>160</v>
      </c>
      <c r="C70" s="7" t="s">
        <v>161</v>
      </c>
      <c r="D70" s="18" t="s">
        <v>49</v>
      </c>
      <c r="E70" s="13" t="s">
        <v>50</v>
      </c>
      <c r="F70" s="14">
        <f t="shared" si="14"/>
        <v>107723873.88</v>
      </c>
      <c r="G70" s="14"/>
      <c r="H70" s="15"/>
      <c r="I70" s="14">
        <f t="shared" si="28"/>
        <v>82104479.25</v>
      </c>
      <c r="J70" s="14">
        <v>33077746.969999999</v>
      </c>
      <c r="K70" s="15">
        <f>22936131.8+16615.12</f>
        <v>22952746.920000002</v>
      </c>
      <c r="L70" s="15">
        <f>25225.82+791485.83</f>
        <v>816711.64999999991</v>
      </c>
      <c r="M70" s="15"/>
      <c r="N70" s="15"/>
      <c r="O70" s="15"/>
      <c r="P70" s="15">
        <f t="shared" si="16"/>
        <v>9308288.3999999966</v>
      </c>
      <c r="Q70" s="15">
        <v>69367.5</v>
      </c>
      <c r="R70" s="14">
        <f t="shared" si="25"/>
        <v>1288.6600000000001</v>
      </c>
      <c r="S70" s="15"/>
      <c r="T70" s="15"/>
      <c r="U70" s="15"/>
      <c r="V70" s="15">
        <v>1288.6600000000001</v>
      </c>
      <c r="W70" s="14">
        <v>21459302.280000001</v>
      </c>
      <c r="X70" s="14">
        <v>26681480.699999999</v>
      </c>
      <c r="Y70" s="15"/>
      <c r="Z70" s="15"/>
      <c r="AA70" s="14">
        <v>884660.64</v>
      </c>
      <c r="AB70" s="15"/>
      <c r="AC70" s="15"/>
      <c r="AD70" s="15">
        <v>626878.62</v>
      </c>
      <c r="AE70" s="15">
        <v>257782.02</v>
      </c>
      <c r="AF70" s="15"/>
      <c r="AG70" s="15"/>
      <c r="AH70" s="15"/>
      <c r="AI70" s="15">
        <f t="shared" si="17"/>
        <v>2.9103830456733704E-11</v>
      </c>
      <c r="AJ70" s="14">
        <v>4741674.99</v>
      </c>
      <c r="AK70" s="15"/>
      <c r="AL70" s="15"/>
      <c r="AM70" s="15"/>
      <c r="AN70" s="15"/>
      <c r="AO70" s="15"/>
      <c r="AP70" s="15"/>
      <c r="AQ70" s="15"/>
      <c r="AR70" s="15"/>
      <c r="AS70" s="15"/>
      <c r="AT70" s="15">
        <f t="shared" si="18"/>
        <v>4741674.99</v>
      </c>
      <c r="AU70" s="15">
        <f t="shared" si="19"/>
        <v>0</v>
      </c>
      <c r="AV70" s="15">
        <f t="shared" si="20"/>
        <v>0</v>
      </c>
      <c r="AW70" s="14">
        <v>20877719.640000001</v>
      </c>
      <c r="AX70" s="15"/>
      <c r="AY70" s="15"/>
      <c r="AZ70" s="15"/>
      <c r="BA70" s="15">
        <f t="shared" si="21"/>
        <v>20877719.640000001</v>
      </c>
      <c r="BB70" s="15">
        <f t="shared" si="22"/>
        <v>0</v>
      </c>
      <c r="BC70" s="15">
        <f t="shared" si="23"/>
        <v>0</v>
      </c>
      <c r="BD70" s="15">
        <f t="shared" si="24"/>
        <v>0</v>
      </c>
      <c r="BE70" s="15"/>
      <c r="BF70" s="15"/>
    </row>
    <row r="71" spans="1:58" s="16" customFormat="1" ht="36" customHeight="1" x14ac:dyDescent="0.25">
      <c r="A71" s="7">
        <f t="shared" ref="A71:A77" si="30">1+A70</f>
        <v>55</v>
      </c>
      <c r="B71" s="17" t="s">
        <v>162</v>
      </c>
      <c r="C71" s="7" t="s">
        <v>163</v>
      </c>
      <c r="D71" s="18" t="s">
        <v>49</v>
      </c>
      <c r="E71" s="13"/>
      <c r="F71" s="14">
        <f t="shared" si="14"/>
        <v>27024708.98</v>
      </c>
      <c r="G71" s="14"/>
      <c r="H71" s="15"/>
      <c r="I71" s="14">
        <f t="shared" si="28"/>
        <v>27024708.98</v>
      </c>
      <c r="J71" s="14">
        <v>6161281.5199999996</v>
      </c>
      <c r="K71" s="15"/>
      <c r="L71" s="15"/>
      <c r="M71" s="15"/>
      <c r="N71" s="15"/>
      <c r="O71" s="15"/>
      <c r="P71" s="15">
        <f t="shared" si="16"/>
        <v>6161281.5199999996</v>
      </c>
      <c r="Q71" s="15"/>
      <c r="R71" s="14">
        <f t="shared" si="25"/>
        <v>0</v>
      </c>
      <c r="S71" s="15"/>
      <c r="T71" s="15"/>
      <c r="U71" s="15"/>
      <c r="V71" s="15"/>
      <c r="W71" s="14">
        <v>2209583.27</v>
      </c>
      <c r="X71" s="14">
        <v>18653844.190000001</v>
      </c>
      <c r="Y71" s="15"/>
      <c r="Z71" s="15"/>
      <c r="AA71" s="14"/>
      <c r="AB71" s="15"/>
      <c r="AC71" s="15"/>
      <c r="AD71" s="15"/>
      <c r="AE71" s="15"/>
      <c r="AF71" s="15"/>
      <c r="AG71" s="15"/>
      <c r="AH71" s="15"/>
      <c r="AI71" s="15">
        <f t="shared" si="17"/>
        <v>0</v>
      </c>
      <c r="AJ71" s="14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f t="shared" si="18"/>
        <v>0</v>
      </c>
      <c r="AU71" s="15">
        <f t="shared" si="19"/>
        <v>0</v>
      </c>
      <c r="AV71" s="15">
        <f t="shared" si="20"/>
        <v>0</v>
      </c>
      <c r="AW71" s="14"/>
      <c r="AX71" s="15"/>
      <c r="AY71" s="15"/>
      <c r="AZ71" s="15"/>
      <c r="BA71" s="15">
        <f t="shared" si="21"/>
        <v>0</v>
      </c>
      <c r="BB71" s="15">
        <f t="shared" si="22"/>
        <v>0</v>
      </c>
      <c r="BC71" s="15">
        <f t="shared" si="23"/>
        <v>0</v>
      </c>
      <c r="BD71" s="15">
        <f t="shared" si="24"/>
        <v>0</v>
      </c>
      <c r="BE71" s="15"/>
      <c r="BF71" s="15"/>
    </row>
    <row r="72" spans="1:58" s="16" customFormat="1" ht="36" customHeight="1" x14ac:dyDescent="0.25">
      <c r="A72" s="7">
        <f t="shared" si="30"/>
        <v>56</v>
      </c>
      <c r="B72" s="17" t="s">
        <v>164</v>
      </c>
      <c r="C72" s="7" t="s">
        <v>165</v>
      </c>
      <c r="D72" s="18" t="s">
        <v>49</v>
      </c>
      <c r="E72" s="13"/>
      <c r="F72" s="14">
        <f t="shared" si="14"/>
        <v>82119048.159999996</v>
      </c>
      <c r="G72" s="14">
        <v>82119048.159999996</v>
      </c>
      <c r="H72" s="15">
        <v>649164</v>
      </c>
      <c r="I72" s="14">
        <f t="shared" si="28"/>
        <v>0</v>
      </c>
      <c r="J72" s="14"/>
      <c r="K72" s="15"/>
      <c r="L72" s="15"/>
      <c r="M72" s="15"/>
      <c r="N72" s="15"/>
      <c r="O72" s="15"/>
      <c r="P72" s="15">
        <f t="shared" si="16"/>
        <v>0</v>
      </c>
      <c r="Q72" s="15"/>
      <c r="R72" s="14">
        <f t="shared" si="25"/>
        <v>0</v>
      </c>
      <c r="S72" s="15"/>
      <c r="T72" s="15"/>
      <c r="U72" s="15"/>
      <c r="V72" s="15"/>
      <c r="W72" s="14"/>
      <c r="X72" s="14"/>
      <c r="Y72" s="15"/>
      <c r="Z72" s="15"/>
      <c r="AA72" s="14"/>
      <c r="AB72" s="15"/>
      <c r="AC72" s="15"/>
      <c r="AD72" s="15"/>
      <c r="AE72" s="15"/>
      <c r="AF72" s="15"/>
      <c r="AG72" s="15"/>
      <c r="AH72" s="15"/>
      <c r="AI72" s="15">
        <f t="shared" si="17"/>
        <v>0</v>
      </c>
      <c r="AJ72" s="14"/>
      <c r="AK72" s="15"/>
      <c r="AL72" s="15"/>
      <c r="AM72" s="15"/>
      <c r="AN72" s="15"/>
      <c r="AO72" s="15"/>
      <c r="AP72" s="15"/>
      <c r="AQ72" s="15"/>
      <c r="AR72" s="15"/>
      <c r="AS72" s="15"/>
      <c r="AT72" s="15">
        <f t="shared" si="18"/>
        <v>0</v>
      </c>
      <c r="AU72" s="15">
        <f t="shared" si="19"/>
        <v>0</v>
      </c>
      <c r="AV72" s="15">
        <f t="shared" si="20"/>
        <v>0</v>
      </c>
      <c r="AW72" s="14"/>
      <c r="AX72" s="15"/>
      <c r="AY72" s="15"/>
      <c r="AZ72" s="15"/>
      <c r="BA72" s="15">
        <f t="shared" si="21"/>
        <v>0</v>
      </c>
      <c r="BB72" s="15">
        <f t="shared" si="22"/>
        <v>0</v>
      </c>
      <c r="BC72" s="15">
        <f t="shared" si="23"/>
        <v>0</v>
      </c>
      <c r="BD72" s="15">
        <f t="shared" si="24"/>
        <v>0</v>
      </c>
      <c r="BE72" s="15"/>
      <c r="BF72" s="15"/>
    </row>
    <row r="73" spans="1:58" s="16" customFormat="1" ht="36" customHeight="1" x14ac:dyDescent="0.25">
      <c r="A73" s="7">
        <f t="shared" si="30"/>
        <v>57</v>
      </c>
      <c r="B73" s="17" t="s">
        <v>166</v>
      </c>
      <c r="C73" s="7" t="s">
        <v>167</v>
      </c>
      <c r="D73" s="18" t="s">
        <v>49</v>
      </c>
      <c r="E73" s="13" t="s">
        <v>50</v>
      </c>
      <c r="F73" s="14">
        <f t="shared" si="14"/>
        <v>42629396.640000001</v>
      </c>
      <c r="G73" s="14"/>
      <c r="H73" s="15"/>
      <c r="I73" s="14">
        <f t="shared" si="28"/>
        <v>26306009.699999999</v>
      </c>
      <c r="J73" s="14">
        <v>10267055.51</v>
      </c>
      <c r="K73" s="15">
        <v>2124964.0499999998</v>
      </c>
      <c r="L73" s="15">
        <v>5613573.5300000003</v>
      </c>
      <c r="M73" s="15">
        <v>387609.69</v>
      </c>
      <c r="N73" s="15">
        <v>1280097.52</v>
      </c>
      <c r="O73" s="15">
        <v>424585.62</v>
      </c>
      <c r="P73" s="15">
        <v>4906405.66</v>
      </c>
      <c r="Q73" s="15"/>
      <c r="R73" s="14">
        <f t="shared" si="25"/>
        <v>4731805.66</v>
      </c>
      <c r="S73" s="15"/>
      <c r="T73" s="15">
        <v>316768.8</v>
      </c>
      <c r="U73" s="15">
        <v>4310655.4000000004</v>
      </c>
      <c r="V73" s="15">
        <v>104381.46</v>
      </c>
      <c r="W73" s="14">
        <v>688188.41</v>
      </c>
      <c r="X73" s="14">
        <v>10618960.119999999</v>
      </c>
      <c r="Y73" s="15"/>
      <c r="Z73" s="15">
        <v>292481.24</v>
      </c>
      <c r="AA73" s="14"/>
      <c r="AB73" s="15"/>
      <c r="AC73" s="15"/>
      <c r="AD73" s="15"/>
      <c r="AE73" s="15"/>
      <c r="AF73" s="15"/>
      <c r="AG73" s="15"/>
      <c r="AH73" s="15"/>
      <c r="AI73" s="15">
        <f t="shared" si="17"/>
        <v>0</v>
      </c>
      <c r="AJ73" s="14">
        <v>8323184.1100000003</v>
      </c>
      <c r="AK73" s="15"/>
      <c r="AL73" s="15"/>
      <c r="AM73" s="15"/>
      <c r="AN73" s="15"/>
      <c r="AO73" s="15">
        <v>8323184.1100000003</v>
      </c>
      <c r="AP73" s="15"/>
      <c r="AQ73" s="15"/>
      <c r="AR73" s="15"/>
      <c r="AS73" s="15"/>
      <c r="AT73" s="15">
        <f t="shared" si="18"/>
        <v>0</v>
      </c>
      <c r="AU73" s="15">
        <f t="shared" si="19"/>
        <v>0</v>
      </c>
      <c r="AV73" s="15">
        <f t="shared" si="20"/>
        <v>0</v>
      </c>
      <c r="AW73" s="14">
        <v>8000202.8300000001</v>
      </c>
      <c r="AX73" s="15"/>
      <c r="AY73" s="15"/>
      <c r="AZ73" s="15"/>
      <c r="BA73" s="15">
        <f t="shared" si="21"/>
        <v>8000202.8300000001</v>
      </c>
      <c r="BB73" s="15">
        <f t="shared" si="22"/>
        <v>0</v>
      </c>
      <c r="BC73" s="15">
        <f t="shared" si="23"/>
        <v>0</v>
      </c>
      <c r="BD73" s="15">
        <f t="shared" si="24"/>
        <v>0</v>
      </c>
      <c r="BE73" s="15"/>
      <c r="BF73" s="15"/>
    </row>
    <row r="74" spans="1:58" s="16" customFormat="1" ht="36" customHeight="1" x14ac:dyDescent="0.25">
      <c r="A74" s="7">
        <f t="shared" si="30"/>
        <v>58</v>
      </c>
      <c r="B74" s="17" t="s">
        <v>168</v>
      </c>
      <c r="C74" s="7" t="s">
        <v>169</v>
      </c>
      <c r="D74" s="18" t="s">
        <v>49</v>
      </c>
      <c r="E74" s="13" t="s">
        <v>50</v>
      </c>
      <c r="F74" s="14">
        <f t="shared" si="14"/>
        <v>54389973.270000003</v>
      </c>
      <c r="G74" s="14"/>
      <c r="H74" s="15"/>
      <c r="I74" s="14">
        <f t="shared" si="28"/>
        <v>42521804.57</v>
      </c>
      <c r="J74" s="14">
        <v>22554775.25</v>
      </c>
      <c r="K74" s="15">
        <v>4204418.83</v>
      </c>
      <c r="L74" s="15">
        <v>11241362.98</v>
      </c>
      <c r="M74" s="15">
        <v>575384.55000000005</v>
      </c>
      <c r="N74" s="15">
        <v>2776861.4</v>
      </c>
      <c r="O74" s="15">
        <v>557657.19999999995</v>
      </c>
      <c r="P74" s="15">
        <f t="shared" ref="P74:P105" si="31">J74-K74-L74</f>
        <v>7108993.4400000013</v>
      </c>
      <c r="Q74" s="15"/>
      <c r="R74" s="14">
        <f t="shared" si="25"/>
        <v>5561003.0599999996</v>
      </c>
      <c r="S74" s="15"/>
      <c r="T74" s="15">
        <v>551676</v>
      </c>
      <c r="U74" s="15">
        <v>4711646.5999999996</v>
      </c>
      <c r="V74" s="15">
        <v>297680.46000000002</v>
      </c>
      <c r="W74" s="14">
        <v>1211012.27</v>
      </c>
      <c r="X74" s="14">
        <v>13195013.99</v>
      </c>
      <c r="Y74" s="15"/>
      <c r="Z74" s="15">
        <v>225855.47</v>
      </c>
      <c r="AA74" s="14"/>
      <c r="AB74" s="15"/>
      <c r="AC74" s="15"/>
      <c r="AD74" s="15"/>
      <c r="AE74" s="15"/>
      <c r="AF74" s="15"/>
      <c r="AG74" s="15"/>
      <c r="AH74" s="15"/>
      <c r="AI74" s="15">
        <f t="shared" si="17"/>
        <v>0</v>
      </c>
      <c r="AJ74" s="14">
        <v>11133012.18</v>
      </c>
      <c r="AK74" s="15"/>
      <c r="AL74" s="15"/>
      <c r="AM74" s="15"/>
      <c r="AN74" s="15"/>
      <c r="AO74" s="15">
        <v>11133012.18</v>
      </c>
      <c r="AP74" s="15"/>
      <c r="AQ74" s="15"/>
      <c r="AR74" s="15"/>
      <c r="AS74" s="15"/>
      <c r="AT74" s="15">
        <f t="shared" si="18"/>
        <v>0</v>
      </c>
      <c r="AU74" s="15">
        <f t="shared" si="19"/>
        <v>0</v>
      </c>
      <c r="AV74" s="15">
        <f t="shared" si="20"/>
        <v>0</v>
      </c>
      <c r="AW74" s="14">
        <v>735156.52</v>
      </c>
      <c r="AX74" s="15"/>
      <c r="AY74" s="15"/>
      <c r="AZ74" s="15"/>
      <c r="BA74" s="15">
        <f t="shared" si="21"/>
        <v>735156.52</v>
      </c>
      <c r="BB74" s="15">
        <f t="shared" si="22"/>
        <v>0</v>
      </c>
      <c r="BC74" s="15">
        <f t="shared" si="23"/>
        <v>0</v>
      </c>
      <c r="BD74" s="15">
        <f t="shared" si="24"/>
        <v>0</v>
      </c>
      <c r="BE74" s="15"/>
      <c r="BF74" s="15"/>
    </row>
    <row r="75" spans="1:58" s="16" customFormat="1" ht="36" customHeight="1" x14ac:dyDescent="0.25">
      <c r="A75" s="7">
        <f t="shared" si="30"/>
        <v>59</v>
      </c>
      <c r="B75" s="17" t="s">
        <v>170</v>
      </c>
      <c r="C75" s="7" t="s">
        <v>171</v>
      </c>
      <c r="D75" s="18" t="s">
        <v>49</v>
      </c>
      <c r="E75" s="13" t="s">
        <v>50</v>
      </c>
      <c r="F75" s="14">
        <f t="shared" ref="F75:F106" si="32">G75+I75+AJ75+AW75</f>
        <v>64331775.109999999</v>
      </c>
      <c r="G75" s="14"/>
      <c r="H75" s="15"/>
      <c r="I75" s="14">
        <f t="shared" si="28"/>
        <v>54198429</v>
      </c>
      <c r="J75" s="14">
        <v>34202649.369999997</v>
      </c>
      <c r="K75" s="15">
        <f>901040.56+672848.35+4763299.48</f>
        <v>6337188.3900000006</v>
      </c>
      <c r="L75" s="15">
        <f>232824.25+3979637.66+860108.89+9260159.77+897420.21</f>
        <v>15230150.780000001</v>
      </c>
      <c r="M75" s="15">
        <v>897420.21</v>
      </c>
      <c r="N75" s="15">
        <v>3979637.66</v>
      </c>
      <c r="O75" s="15">
        <v>860108.89</v>
      </c>
      <c r="P75" s="15">
        <f t="shared" si="31"/>
        <v>12635310.199999996</v>
      </c>
      <c r="Q75" s="15"/>
      <c r="R75" s="14">
        <v>4555583.32</v>
      </c>
      <c r="S75" s="15"/>
      <c r="T75" s="15">
        <v>805565.6</v>
      </c>
      <c r="U75" s="15">
        <v>3244863</v>
      </c>
      <c r="V75" s="15">
        <v>505154.72</v>
      </c>
      <c r="W75" s="14">
        <v>1079025.05</v>
      </c>
      <c r="X75" s="14">
        <f>14030639.8+125612.66+68640.15+131274.33+5004.32</f>
        <v>14361171.260000002</v>
      </c>
      <c r="Y75" s="15"/>
      <c r="Z75" s="15">
        <f>125612.66+68640.15+131274.33+5004.32</f>
        <v>330531.46000000002</v>
      </c>
      <c r="AA75" s="14"/>
      <c r="AB75" s="15"/>
      <c r="AC75" s="15"/>
      <c r="AD75" s="15"/>
      <c r="AE75" s="15"/>
      <c r="AF75" s="15"/>
      <c r="AG75" s="15"/>
      <c r="AH75" s="15"/>
      <c r="AI75" s="15">
        <f t="shared" ref="AI75:AI105" si="33">AA75-AB75-AC75-AD75-AE75-AF75-AG75-AH75</f>
        <v>0</v>
      </c>
      <c r="AJ75" s="14">
        <v>10133346.109999999</v>
      </c>
      <c r="AK75" s="15"/>
      <c r="AL75" s="15"/>
      <c r="AM75" s="15"/>
      <c r="AN75" s="15"/>
      <c r="AO75" s="15">
        <v>10133346.109999999</v>
      </c>
      <c r="AP75" s="15"/>
      <c r="AQ75" s="15"/>
      <c r="AR75" s="15"/>
      <c r="AS75" s="15"/>
      <c r="AT75" s="15">
        <f t="shared" ref="AT75:AT106" si="34">AJ75-AO75</f>
        <v>0</v>
      </c>
      <c r="AU75" s="15">
        <f t="shared" ref="AU75:AU106" si="35">AK75-AP75</f>
        <v>0</v>
      </c>
      <c r="AV75" s="15">
        <f t="shared" ref="AV75:AV106" si="36">AN75-AS75</f>
        <v>0</v>
      </c>
      <c r="AW75" s="14"/>
      <c r="AX75" s="15"/>
      <c r="AY75" s="15"/>
      <c r="AZ75" s="15"/>
      <c r="BA75" s="15">
        <f t="shared" ref="BA75:BA94" si="37">AW75-BE75</f>
        <v>0</v>
      </c>
      <c r="BB75" s="15">
        <f t="shared" ref="BB75:BB94" si="38">AX75-BF75</f>
        <v>0</v>
      </c>
      <c r="BC75" s="15">
        <f t="shared" si="23"/>
        <v>0</v>
      </c>
      <c r="BD75" s="15">
        <f t="shared" si="24"/>
        <v>0</v>
      </c>
      <c r="BE75" s="15"/>
      <c r="BF75" s="15"/>
    </row>
    <row r="76" spans="1:58" s="16" customFormat="1" ht="36" customHeight="1" x14ac:dyDescent="0.25">
      <c r="A76" s="7">
        <f t="shared" si="30"/>
        <v>60</v>
      </c>
      <c r="B76" s="17" t="s">
        <v>172</v>
      </c>
      <c r="C76" s="7" t="s">
        <v>173</v>
      </c>
      <c r="D76" s="18" t="s">
        <v>103</v>
      </c>
      <c r="E76" s="13" t="s">
        <v>50</v>
      </c>
      <c r="F76" s="14">
        <f t="shared" si="32"/>
        <v>48510040.609999999</v>
      </c>
      <c r="G76" s="14"/>
      <c r="H76" s="15"/>
      <c r="I76" s="14">
        <f t="shared" si="28"/>
        <v>24462131.57</v>
      </c>
      <c r="J76" s="14">
        <v>12588118.32</v>
      </c>
      <c r="K76" s="15">
        <v>944270.82</v>
      </c>
      <c r="L76" s="15">
        <v>9627296.4199999999</v>
      </c>
      <c r="M76" s="15">
        <v>231832.8</v>
      </c>
      <c r="N76" s="15">
        <v>2931108.25</v>
      </c>
      <c r="O76" s="15">
        <v>587680.66</v>
      </c>
      <c r="P76" s="15">
        <f t="shared" si="31"/>
        <v>2016551.08</v>
      </c>
      <c r="Q76" s="15"/>
      <c r="R76" s="14">
        <f>S76+T76+U76+V76</f>
        <v>2314350.4</v>
      </c>
      <c r="S76" s="15">
        <v>1168935.6000000001</v>
      </c>
      <c r="T76" s="15">
        <v>339310.4</v>
      </c>
      <c r="U76" s="15">
        <v>477496.1</v>
      </c>
      <c r="V76" s="15">
        <v>328608.3</v>
      </c>
      <c r="W76" s="14">
        <v>440746.8</v>
      </c>
      <c r="X76" s="14">
        <v>6154491.4900000002</v>
      </c>
      <c r="Y76" s="15"/>
      <c r="Z76" s="15">
        <v>291827.09000000003</v>
      </c>
      <c r="AA76" s="14">
        <v>2964424.56</v>
      </c>
      <c r="AB76" s="15">
        <v>1815093.4</v>
      </c>
      <c r="AC76" s="15"/>
      <c r="AD76" s="15">
        <v>718294.08</v>
      </c>
      <c r="AE76" s="15">
        <v>431037.08</v>
      </c>
      <c r="AF76" s="15"/>
      <c r="AG76" s="15"/>
      <c r="AH76" s="15"/>
      <c r="AI76" s="15">
        <f t="shared" si="33"/>
        <v>1.7462298274040222E-10</v>
      </c>
      <c r="AJ76" s="14">
        <v>21688353.329999998</v>
      </c>
      <c r="AK76" s="15"/>
      <c r="AL76" s="15"/>
      <c r="AM76" s="15"/>
      <c r="AN76" s="15"/>
      <c r="AO76" s="15">
        <v>11111232.93</v>
      </c>
      <c r="AP76" s="15"/>
      <c r="AQ76" s="15"/>
      <c r="AR76" s="15"/>
      <c r="AS76" s="15"/>
      <c r="AT76" s="15">
        <f t="shared" si="34"/>
        <v>10577120.399999999</v>
      </c>
      <c r="AU76" s="15">
        <f t="shared" si="35"/>
        <v>0</v>
      </c>
      <c r="AV76" s="15">
        <f t="shared" si="36"/>
        <v>0</v>
      </c>
      <c r="AW76" s="14">
        <v>2359555.71</v>
      </c>
      <c r="AX76" s="15"/>
      <c r="AY76" s="15"/>
      <c r="AZ76" s="15"/>
      <c r="BA76" s="15">
        <f t="shared" si="37"/>
        <v>2359555.71</v>
      </c>
      <c r="BB76" s="15">
        <f t="shared" si="38"/>
        <v>0</v>
      </c>
      <c r="BC76" s="15">
        <f t="shared" si="23"/>
        <v>0</v>
      </c>
      <c r="BD76" s="15">
        <f t="shared" si="24"/>
        <v>0</v>
      </c>
      <c r="BE76" s="15"/>
      <c r="BF76" s="15"/>
    </row>
    <row r="77" spans="1:58" s="16" customFormat="1" ht="36" customHeight="1" x14ac:dyDescent="0.25">
      <c r="A77" s="7">
        <f t="shared" si="30"/>
        <v>61</v>
      </c>
      <c r="B77" s="17" t="s">
        <v>174</v>
      </c>
      <c r="C77" s="7" t="s">
        <v>175</v>
      </c>
      <c r="D77" s="18" t="s">
        <v>103</v>
      </c>
      <c r="E77" s="13"/>
      <c r="F77" s="14">
        <f t="shared" si="32"/>
        <v>2249998.8499999996</v>
      </c>
      <c r="G77" s="14"/>
      <c r="H77" s="15"/>
      <c r="I77" s="14">
        <f t="shared" si="28"/>
        <v>1354982.16</v>
      </c>
      <c r="J77" s="14">
        <v>64324.160000000003</v>
      </c>
      <c r="K77" s="15"/>
      <c r="L77" s="15"/>
      <c r="M77" s="15"/>
      <c r="N77" s="15"/>
      <c r="O77" s="15"/>
      <c r="P77" s="15">
        <f t="shared" si="31"/>
        <v>64324.160000000003</v>
      </c>
      <c r="Q77" s="15"/>
      <c r="R77" s="14">
        <f>S77+T77+U77+V77</f>
        <v>0</v>
      </c>
      <c r="S77" s="15"/>
      <c r="T77" s="15"/>
      <c r="U77" s="15"/>
      <c r="V77" s="15"/>
      <c r="W77" s="14"/>
      <c r="X77" s="14">
        <v>1290658</v>
      </c>
      <c r="Y77" s="15"/>
      <c r="Z77" s="15"/>
      <c r="AA77" s="14"/>
      <c r="AB77" s="15"/>
      <c r="AC77" s="15"/>
      <c r="AD77" s="15"/>
      <c r="AE77" s="15"/>
      <c r="AF77" s="15"/>
      <c r="AG77" s="15"/>
      <c r="AH77" s="15"/>
      <c r="AI77" s="15">
        <f t="shared" si="33"/>
        <v>0</v>
      </c>
      <c r="AJ77" s="14">
        <v>895016.69</v>
      </c>
      <c r="AK77" s="15"/>
      <c r="AL77" s="15"/>
      <c r="AM77" s="15"/>
      <c r="AN77" s="15"/>
      <c r="AO77" s="15">
        <v>895016.69</v>
      </c>
      <c r="AP77" s="15"/>
      <c r="AQ77" s="15"/>
      <c r="AR77" s="15"/>
      <c r="AS77" s="15"/>
      <c r="AT77" s="15">
        <f t="shared" si="34"/>
        <v>0</v>
      </c>
      <c r="AU77" s="15">
        <f t="shared" si="35"/>
        <v>0</v>
      </c>
      <c r="AV77" s="15">
        <f t="shared" si="36"/>
        <v>0</v>
      </c>
      <c r="AW77" s="14"/>
      <c r="AX77" s="15"/>
      <c r="AY77" s="15"/>
      <c r="AZ77" s="15"/>
      <c r="BA77" s="15">
        <f t="shared" si="37"/>
        <v>0</v>
      </c>
      <c r="BB77" s="15">
        <f t="shared" si="38"/>
        <v>0</v>
      </c>
      <c r="BC77" s="15">
        <f t="shared" si="23"/>
        <v>0</v>
      </c>
      <c r="BD77" s="15">
        <f t="shared" si="24"/>
        <v>0</v>
      </c>
      <c r="BE77" s="15"/>
      <c r="BF77" s="15"/>
    </row>
    <row r="78" spans="1:58" s="16" customFormat="1" ht="36" customHeight="1" x14ac:dyDescent="0.25">
      <c r="A78" s="8"/>
      <c r="B78" s="11" t="s">
        <v>176</v>
      </c>
      <c r="C78" s="8"/>
      <c r="D78" s="18"/>
      <c r="E78" s="13"/>
      <c r="F78" s="14">
        <f t="shared" si="32"/>
        <v>0</v>
      </c>
      <c r="G78" s="14"/>
      <c r="H78" s="15"/>
      <c r="I78" s="14">
        <f t="shared" si="28"/>
        <v>0</v>
      </c>
      <c r="J78" s="14"/>
      <c r="K78" s="15"/>
      <c r="L78" s="15"/>
      <c r="M78" s="15"/>
      <c r="N78" s="15"/>
      <c r="O78" s="15"/>
      <c r="P78" s="15">
        <f t="shared" si="31"/>
        <v>0</v>
      </c>
      <c r="Q78" s="15"/>
      <c r="R78" s="14">
        <f>S78+T78+U78+V78</f>
        <v>0</v>
      </c>
      <c r="S78" s="15"/>
      <c r="T78" s="15"/>
      <c r="U78" s="15"/>
      <c r="V78" s="15"/>
      <c r="W78" s="14"/>
      <c r="X78" s="14"/>
      <c r="Y78" s="15"/>
      <c r="Z78" s="15"/>
      <c r="AA78" s="14"/>
      <c r="AB78" s="15"/>
      <c r="AC78" s="15"/>
      <c r="AD78" s="15"/>
      <c r="AE78" s="15"/>
      <c r="AF78" s="15"/>
      <c r="AG78" s="15"/>
      <c r="AH78" s="15"/>
      <c r="AI78" s="15">
        <f t="shared" si="33"/>
        <v>0</v>
      </c>
      <c r="AJ78" s="14"/>
      <c r="AK78" s="15"/>
      <c r="AL78" s="15"/>
      <c r="AM78" s="15"/>
      <c r="AN78" s="15"/>
      <c r="AO78" s="15"/>
      <c r="AP78" s="15"/>
      <c r="AQ78" s="15"/>
      <c r="AR78" s="15"/>
      <c r="AS78" s="15"/>
      <c r="AT78" s="15">
        <f t="shared" si="34"/>
        <v>0</v>
      </c>
      <c r="AU78" s="15">
        <f t="shared" si="35"/>
        <v>0</v>
      </c>
      <c r="AV78" s="15">
        <f t="shared" si="36"/>
        <v>0</v>
      </c>
      <c r="AW78" s="14"/>
      <c r="AX78" s="15"/>
      <c r="AY78" s="15"/>
      <c r="AZ78" s="15"/>
      <c r="BA78" s="15">
        <f t="shared" si="37"/>
        <v>0</v>
      </c>
      <c r="BB78" s="15">
        <f t="shared" si="38"/>
        <v>0</v>
      </c>
      <c r="BC78" s="15">
        <f t="shared" si="23"/>
        <v>0</v>
      </c>
      <c r="BD78" s="15">
        <f t="shared" si="24"/>
        <v>0</v>
      </c>
      <c r="BE78" s="15"/>
      <c r="BF78" s="15"/>
    </row>
    <row r="79" spans="1:58" s="16" customFormat="1" ht="36" customHeight="1" x14ac:dyDescent="0.25">
      <c r="A79" s="7">
        <f>A77+1</f>
        <v>62</v>
      </c>
      <c r="B79" s="17" t="s">
        <v>177</v>
      </c>
      <c r="C79" s="7" t="s">
        <v>178</v>
      </c>
      <c r="D79" s="18" t="s">
        <v>49</v>
      </c>
      <c r="E79" s="13" t="s">
        <v>50</v>
      </c>
      <c r="F79" s="14">
        <f t="shared" si="32"/>
        <v>227343275.94999999</v>
      </c>
      <c r="G79" s="14"/>
      <c r="H79" s="15"/>
      <c r="I79" s="14">
        <f t="shared" si="28"/>
        <v>160515536.72</v>
      </c>
      <c r="J79" s="14">
        <v>80370288.680000007</v>
      </c>
      <c r="K79" s="15">
        <v>14371547.039999999</v>
      </c>
      <c r="L79" s="15">
        <v>36152480.219999999</v>
      </c>
      <c r="M79" s="15">
        <v>2401192.61</v>
      </c>
      <c r="N79" s="15">
        <v>8862427.3800000008</v>
      </c>
      <c r="O79" s="15">
        <v>2325746.25</v>
      </c>
      <c r="P79" s="15">
        <f t="shared" si="31"/>
        <v>29846261.420000009</v>
      </c>
      <c r="Q79" s="15"/>
      <c r="R79" s="14">
        <f>S79+T79+U79+V79</f>
        <v>16930402.920000002</v>
      </c>
      <c r="S79" s="15">
        <v>3223999.8</v>
      </c>
      <c r="T79" s="15">
        <v>2079759.2</v>
      </c>
      <c r="U79" s="15">
        <v>10586695.300000001</v>
      </c>
      <c r="V79" s="15">
        <v>1039948.62</v>
      </c>
      <c r="W79" s="14">
        <v>9120593.8800000008</v>
      </c>
      <c r="X79" s="14">
        <v>46610623.479999997</v>
      </c>
      <c r="Y79" s="15"/>
      <c r="Z79" s="15">
        <v>534869.28</v>
      </c>
      <c r="AA79" s="14">
        <v>7483627.7599999998</v>
      </c>
      <c r="AB79" s="15">
        <v>6160086.8799999999</v>
      </c>
      <c r="AC79" s="15"/>
      <c r="AD79" s="15">
        <v>446465.8</v>
      </c>
      <c r="AE79" s="15">
        <v>877075.08</v>
      </c>
      <c r="AF79" s="15"/>
      <c r="AG79" s="15"/>
      <c r="AH79" s="15"/>
      <c r="AI79" s="15">
        <f t="shared" si="33"/>
        <v>-1.1641532182693481E-10</v>
      </c>
      <c r="AJ79" s="14">
        <v>13939458.75</v>
      </c>
      <c r="AK79" s="15"/>
      <c r="AL79" s="15"/>
      <c r="AM79" s="15"/>
      <c r="AN79" s="15"/>
      <c r="AO79" s="15">
        <v>4326138.4000000004</v>
      </c>
      <c r="AP79" s="15"/>
      <c r="AQ79" s="15"/>
      <c r="AR79" s="15"/>
      <c r="AS79" s="15"/>
      <c r="AT79" s="15">
        <f t="shared" si="34"/>
        <v>9613320.3499999996</v>
      </c>
      <c r="AU79" s="15">
        <f t="shared" si="35"/>
        <v>0</v>
      </c>
      <c r="AV79" s="15">
        <f t="shared" si="36"/>
        <v>0</v>
      </c>
      <c r="AW79" s="14">
        <v>52888280.479999997</v>
      </c>
      <c r="AX79" s="15"/>
      <c r="AY79" s="15">
        <v>96384.94</v>
      </c>
      <c r="AZ79" s="15"/>
      <c r="BA79" s="15">
        <f t="shared" si="37"/>
        <v>52888280.479999997</v>
      </c>
      <c r="BB79" s="15">
        <f t="shared" si="38"/>
        <v>0</v>
      </c>
      <c r="BC79" s="15">
        <v>96384.94</v>
      </c>
      <c r="BD79" s="15">
        <f t="shared" ref="BD79:BD110" si="39">AZ79</f>
        <v>0</v>
      </c>
      <c r="BE79" s="15"/>
      <c r="BF79" s="15"/>
    </row>
    <row r="80" spans="1:58" s="16" customFormat="1" ht="36" customHeight="1" x14ac:dyDescent="0.25">
      <c r="A80" s="8"/>
      <c r="B80" s="11" t="s">
        <v>179</v>
      </c>
      <c r="C80" s="8"/>
      <c r="D80" s="18"/>
      <c r="E80" s="13"/>
      <c r="F80" s="14">
        <f t="shared" si="32"/>
        <v>0</v>
      </c>
      <c r="G80" s="14"/>
      <c r="H80" s="15"/>
      <c r="I80" s="14">
        <f t="shared" si="28"/>
        <v>0</v>
      </c>
      <c r="J80" s="14"/>
      <c r="K80" s="15"/>
      <c r="L80" s="15"/>
      <c r="M80" s="15"/>
      <c r="N80" s="15"/>
      <c r="O80" s="15"/>
      <c r="P80" s="15">
        <f t="shared" si="31"/>
        <v>0</v>
      </c>
      <c r="Q80" s="15"/>
      <c r="R80" s="14">
        <f>S80+T80+U80+V80</f>
        <v>0</v>
      </c>
      <c r="S80" s="15"/>
      <c r="T80" s="15"/>
      <c r="U80" s="15"/>
      <c r="V80" s="15"/>
      <c r="W80" s="14"/>
      <c r="X80" s="14"/>
      <c r="Y80" s="15"/>
      <c r="Z80" s="15"/>
      <c r="AA80" s="14"/>
      <c r="AB80" s="15"/>
      <c r="AC80" s="15"/>
      <c r="AD80" s="15"/>
      <c r="AE80" s="15"/>
      <c r="AF80" s="15"/>
      <c r="AG80" s="15"/>
      <c r="AH80" s="15"/>
      <c r="AI80" s="15">
        <f t="shared" si="33"/>
        <v>0</v>
      </c>
      <c r="AJ80" s="14"/>
      <c r="AK80" s="15"/>
      <c r="AL80" s="15"/>
      <c r="AM80" s="15"/>
      <c r="AN80" s="15"/>
      <c r="AO80" s="15"/>
      <c r="AP80" s="15"/>
      <c r="AQ80" s="15"/>
      <c r="AR80" s="15"/>
      <c r="AS80" s="15"/>
      <c r="AT80" s="15">
        <f t="shared" si="34"/>
        <v>0</v>
      </c>
      <c r="AU80" s="15">
        <f t="shared" si="35"/>
        <v>0</v>
      </c>
      <c r="AV80" s="15">
        <f t="shared" si="36"/>
        <v>0</v>
      </c>
      <c r="AW80" s="14"/>
      <c r="AX80" s="15"/>
      <c r="AY80" s="15"/>
      <c r="AZ80" s="15"/>
      <c r="BA80" s="15">
        <f t="shared" si="37"/>
        <v>0</v>
      </c>
      <c r="BB80" s="15">
        <f t="shared" si="38"/>
        <v>0</v>
      </c>
      <c r="BC80" s="15">
        <f t="shared" ref="BC80:BC85" si="40">AY80</f>
        <v>0</v>
      </c>
      <c r="BD80" s="15">
        <f t="shared" si="39"/>
        <v>0</v>
      </c>
      <c r="BE80" s="15"/>
      <c r="BF80" s="15"/>
    </row>
    <row r="81" spans="1:58" s="16" customFormat="1" ht="36" customHeight="1" x14ac:dyDescent="0.25">
      <c r="A81" s="7">
        <f>A79+1</f>
        <v>63</v>
      </c>
      <c r="B81" s="17" t="s">
        <v>180</v>
      </c>
      <c r="C81" s="7" t="s">
        <v>181</v>
      </c>
      <c r="D81" s="18" t="s">
        <v>49</v>
      </c>
      <c r="E81" s="13" t="s">
        <v>50</v>
      </c>
      <c r="F81" s="14">
        <f t="shared" si="32"/>
        <v>323863351.06999999</v>
      </c>
      <c r="G81" s="14"/>
      <c r="H81" s="15"/>
      <c r="I81" s="14">
        <f t="shared" si="28"/>
        <v>174128666.56999999</v>
      </c>
      <c r="J81" s="14">
        <v>87791950.25</v>
      </c>
      <c r="K81" s="15">
        <f>15635667.97+2570132.99+3180930.46</f>
        <v>21386731.420000002</v>
      </c>
      <c r="L81" s="15">
        <f>349308.88+13551031.35+3681405.94+33590152.56+2361951.16</f>
        <v>53533849.890000001</v>
      </c>
      <c r="M81" s="15">
        <v>2361951.16</v>
      </c>
      <c r="N81" s="15">
        <v>13551031.35</v>
      </c>
      <c r="O81" s="15">
        <v>3681405.94</v>
      </c>
      <c r="P81" s="15">
        <f t="shared" si="31"/>
        <v>12871368.939999998</v>
      </c>
      <c r="Q81" s="15"/>
      <c r="R81" s="14">
        <v>21095743.039999999</v>
      </c>
      <c r="S81" s="15">
        <v>4487204.4000000004</v>
      </c>
      <c r="T81" s="15">
        <v>3148705.6</v>
      </c>
      <c r="U81" s="15">
        <v>11792307</v>
      </c>
      <c r="V81" s="15">
        <v>1667526.04</v>
      </c>
      <c r="W81" s="14">
        <v>7930215.4000000004</v>
      </c>
      <c r="X81" s="14">
        <f>36667446.91+247991.3+88599.69+644734.31+27027.08</f>
        <v>37675799.289999992</v>
      </c>
      <c r="Y81" s="15"/>
      <c r="Z81" s="15">
        <f>247991.3+88599.69+644734.31+27027.08</f>
        <v>1008352.38</v>
      </c>
      <c r="AA81" s="14">
        <v>19634958.59</v>
      </c>
      <c r="AB81" s="15">
        <v>15196094.98</v>
      </c>
      <c r="AC81" s="15"/>
      <c r="AD81" s="15">
        <v>2361625.7000000002</v>
      </c>
      <c r="AE81" s="15">
        <v>2055015.71</v>
      </c>
      <c r="AF81" s="15"/>
      <c r="AG81" s="15">
        <v>22222.2</v>
      </c>
      <c r="AH81" s="15"/>
      <c r="AI81" s="15">
        <f t="shared" si="33"/>
        <v>-7.4578565545380116E-10</v>
      </c>
      <c r="AJ81" s="14">
        <v>74040323.590000004</v>
      </c>
      <c r="AK81" s="15">
        <v>62584020.109999999</v>
      </c>
      <c r="AL81" s="15"/>
      <c r="AM81" s="15"/>
      <c r="AN81" s="15"/>
      <c r="AO81" s="15">
        <v>3656798.99</v>
      </c>
      <c r="AP81" s="15"/>
      <c r="AQ81" s="15"/>
      <c r="AR81" s="15"/>
      <c r="AS81" s="15"/>
      <c r="AT81" s="15">
        <f t="shared" si="34"/>
        <v>70383524.600000009</v>
      </c>
      <c r="AU81" s="15">
        <f t="shared" si="35"/>
        <v>62584020.109999999</v>
      </c>
      <c r="AV81" s="15">
        <f t="shared" si="36"/>
        <v>0</v>
      </c>
      <c r="AW81" s="14">
        <v>75694360.909999996</v>
      </c>
      <c r="AX81" s="15"/>
      <c r="AY81" s="15"/>
      <c r="AZ81" s="15"/>
      <c r="BA81" s="15">
        <f t="shared" si="37"/>
        <v>75694360.909999996</v>
      </c>
      <c r="BB81" s="15">
        <f t="shared" si="38"/>
        <v>0</v>
      </c>
      <c r="BC81" s="15">
        <f t="shared" si="40"/>
        <v>0</v>
      </c>
      <c r="BD81" s="15">
        <f t="shared" si="39"/>
        <v>0</v>
      </c>
      <c r="BE81" s="15"/>
      <c r="BF81" s="15"/>
    </row>
    <row r="82" spans="1:58" s="16" customFormat="1" ht="36" customHeight="1" x14ac:dyDescent="0.25">
      <c r="A82" s="7">
        <f>A81+1</f>
        <v>64</v>
      </c>
      <c r="B82" s="17" t="s">
        <v>182</v>
      </c>
      <c r="C82" s="7" t="s">
        <v>183</v>
      </c>
      <c r="D82" s="18" t="s">
        <v>103</v>
      </c>
      <c r="E82" s="13"/>
      <c r="F82" s="14">
        <f t="shared" si="32"/>
        <v>2329536.8400000003</v>
      </c>
      <c r="G82" s="14"/>
      <c r="H82" s="15"/>
      <c r="I82" s="14">
        <f t="shared" si="28"/>
        <v>2329536.8400000003</v>
      </c>
      <c r="J82" s="14">
        <v>1010.97</v>
      </c>
      <c r="K82" s="15"/>
      <c r="L82" s="15"/>
      <c r="M82" s="15"/>
      <c r="N82" s="15"/>
      <c r="O82" s="15"/>
      <c r="P82" s="15">
        <f t="shared" si="31"/>
        <v>1010.97</v>
      </c>
      <c r="Q82" s="15"/>
      <c r="R82" s="14">
        <f t="shared" ref="R82:R98" si="41">S82+T82+U82+V82</f>
        <v>0</v>
      </c>
      <c r="S82" s="15"/>
      <c r="T82" s="15"/>
      <c r="U82" s="15"/>
      <c r="V82" s="15"/>
      <c r="W82" s="14"/>
      <c r="X82" s="14">
        <v>2328525.87</v>
      </c>
      <c r="Y82" s="15"/>
      <c r="Z82" s="15"/>
      <c r="AA82" s="14"/>
      <c r="AB82" s="15"/>
      <c r="AC82" s="15"/>
      <c r="AD82" s="15"/>
      <c r="AE82" s="15"/>
      <c r="AF82" s="15"/>
      <c r="AG82" s="15"/>
      <c r="AH82" s="15"/>
      <c r="AI82" s="15">
        <f t="shared" si="33"/>
        <v>0</v>
      </c>
      <c r="AJ82" s="14"/>
      <c r="AK82" s="15"/>
      <c r="AL82" s="15"/>
      <c r="AM82" s="15"/>
      <c r="AN82" s="15"/>
      <c r="AO82" s="15"/>
      <c r="AP82" s="15"/>
      <c r="AQ82" s="15"/>
      <c r="AR82" s="15"/>
      <c r="AS82" s="15"/>
      <c r="AT82" s="15">
        <f t="shared" si="34"/>
        <v>0</v>
      </c>
      <c r="AU82" s="15">
        <f t="shared" si="35"/>
        <v>0</v>
      </c>
      <c r="AV82" s="15">
        <f t="shared" si="36"/>
        <v>0</v>
      </c>
      <c r="AW82" s="14"/>
      <c r="AX82" s="15"/>
      <c r="AY82" s="15"/>
      <c r="AZ82" s="15"/>
      <c r="BA82" s="15">
        <f t="shared" si="37"/>
        <v>0</v>
      </c>
      <c r="BB82" s="15">
        <f t="shared" si="38"/>
        <v>0</v>
      </c>
      <c r="BC82" s="15">
        <f t="shared" si="40"/>
        <v>0</v>
      </c>
      <c r="BD82" s="15">
        <f t="shared" si="39"/>
        <v>0</v>
      </c>
      <c r="BE82" s="15"/>
      <c r="BF82" s="15"/>
    </row>
    <row r="83" spans="1:58" s="16" customFormat="1" ht="36" customHeight="1" x14ac:dyDescent="0.25">
      <c r="A83" s="7">
        <f>A82+1</f>
        <v>65</v>
      </c>
      <c r="B83" s="17" t="s">
        <v>184</v>
      </c>
      <c r="C83" s="7">
        <v>330035</v>
      </c>
      <c r="D83" s="18" t="s">
        <v>103</v>
      </c>
      <c r="E83" s="13"/>
      <c r="F83" s="14">
        <f t="shared" si="32"/>
        <v>0</v>
      </c>
      <c r="G83" s="15"/>
      <c r="H83" s="15"/>
      <c r="I83" s="14">
        <f t="shared" si="28"/>
        <v>0</v>
      </c>
      <c r="J83" s="14"/>
      <c r="K83" s="15"/>
      <c r="L83" s="15"/>
      <c r="M83" s="15"/>
      <c r="N83" s="15"/>
      <c r="O83" s="15"/>
      <c r="P83" s="15">
        <f t="shared" si="31"/>
        <v>0</v>
      </c>
      <c r="Q83" s="15"/>
      <c r="R83" s="14">
        <f t="shared" si="41"/>
        <v>0</v>
      </c>
      <c r="S83" s="15"/>
      <c r="T83" s="15"/>
      <c r="U83" s="15"/>
      <c r="V83" s="15"/>
      <c r="W83" s="14"/>
      <c r="X83" s="14"/>
      <c r="Y83" s="15"/>
      <c r="Z83" s="15"/>
      <c r="AA83" s="14"/>
      <c r="AB83" s="15"/>
      <c r="AC83" s="15"/>
      <c r="AD83" s="15"/>
      <c r="AE83" s="15"/>
      <c r="AF83" s="15"/>
      <c r="AG83" s="15"/>
      <c r="AH83" s="15"/>
      <c r="AI83" s="15">
        <f t="shared" si="33"/>
        <v>0</v>
      </c>
      <c r="AJ83" s="14"/>
      <c r="AK83" s="15"/>
      <c r="AL83" s="15"/>
      <c r="AM83" s="15"/>
      <c r="AN83" s="15"/>
      <c r="AO83" s="15"/>
      <c r="AP83" s="15"/>
      <c r="AQ83" s="15"/>
      <c r="AR83" s="15"/>
      <c r="AS83" s="15"/>
      <c r="AT83" s="15">
        <f t="shared" si="34"/>
        <v>0</v>
      </c>
      <c r="AU83" s="15">
        <f t="shared" si="35"/>
        <v>0</v>
      </c>
      <c r="AV83" s="15">
        <f t="shared" si="36"/>
        <v>0</v>
      </c>
      <c r="AW83" s="14"/>
      <c r="AX83" s="15"/>
      <c r="AY83" s="15"/>
      <c r="AZ83" s="15"/>
      <c r="BA83" s="15">
        <f t="shared" si="37"/>
        <v>0</v>
      </c>
      <c r="BB83" s="15">
        <f t="shared" si="38"/>
        <v>0</v>
      </c>
      <c r="BC83" s="15">
        <f t="shared" si="40"/>
        <v>0</v>
      </c>
      <c r="BD83" s="15">
        <f t="shared" si="39"/>
        <v>0</v>
      </c>
      <c r="BE83" s="15"/>
      <c r="BF83" s="15"/>
    </row>
    <row r="84" spans="1:58" s="16" customFormat="1" ht="36" customHeight="1" x14ac:dyDescent="0.25">
      <c r="A84" s="8"/>
      <c r="B84" s="11" t="s">
        <v>185</v>
      </c>
      <c r="C84" s="8"/>
      <c r="D84" s="18"/>
      <c r="E84" s="13"/>
      <c r="F84" s="14">
        <f t="shared" si="32"/>
        <v>0</v>
      </c>
      <c r="G84" s="14"/>
      <c r="H84" s="15"/>
      <c r="I84" s="14">
        <f t="shared" si="28"/>
        <v>0</v>
      </c>
      <c r="J84" s="14"/>
      <c r="K84" s="15"/>
      <c r="L84" s="15"/>
      <c r="M84" s="15"/>
      <c r="N84" s="15"/>
      <c r="O84" s="15"/>
      <c r="P84" s="15">
        <f t="shared" si="31"/>
        <v>0</v>
      </c>
      <c r="Q84" s="15"/>
      <c r="R84" s="14">
        <f t="shared" si="41"/>
        <v>0</v>
      </c>
      <c r="S84" s="15"/>
      <c r="T84" s="15"/>
      <c r="U84" s="15"/>
      <c r="V84" s="15"/>
      <c r="W84" s="14"/>
      <c r="X84" s="14"/>
      <c r="Y84" s="15"/>
      <c r="Z84" s="15"/>
      <c r="AA84" s="14"/>
      <c r="AB84" s="15"/>
      <c r="AC84" s="15"/>
      <c r="AD84" s="15"/>
      <c r="AE84" s="15"/>
      <c r="AF84" s="15"/>
      <c r="AG84" s="15"/>
      <c r="AH84" s="15"/>
      <c r="AI84" s="15">
        <f t="shared" si="33"/>
        <v>0</v>
      </c>
      <c r="AJ84" s="14"/>
      <c r="AK84" s="15"/>
      <c r="AL84" s="15"/>
      <c r="AM84" s="15"/>
      <c r="AN84" s="15"/>
      <c r="AO84" s="15"/>
      <c r="AP84" s="15"/>
      <c r="AQ84" s="15"/>
      <c r="AR84" s="15"/>
      <c r="AS84" s="15"/>
      <c r="AT84" s="15">
        <f t="shared" si="34"/>
        <v>0</v>
      </c>
      <c r="AU84" s="15">
        <f t="shared" si="35"/>
        <v>0</v>
      </c>
      <c r="AV84" s="15">
        <f t="shared" si="36"/>
        <v>0</v>
      </c>
      <c r="AW84" s="14"/>
      <c r="AX84" s="15"/>
      <c r="AY84" s="15"/>
      <c r="AZ84" s="15"/>
      <c r="BA84" s="15">
        <f t="shared" si="37"/>
        <v>0</v>
      </c>
      <c r="BB84" s="15">
        <f t="shared" si="38"/>
        <v>0</v>
      </c>
      <c r="BC84" s="15">
        <f t="shared" si="40"/>
        <v>0</v>
      </c>
      <c r="BD84" s="15">
        <f t="shared" si="39"/>
        <v>0</v>
      </c>
      <c r="BE84" s="15"/>
      <c r="BF84" s="15"/>
    </row>
    <row r="85" spans="1:58" s="16" customFormat="1" ht="36" customHeight="1" x14ac:dyDescent="0.25">
      <c r="A85" s="7">
        <f>A83+1</f>
        <v>66</v>
      </c>
      <c r="B85" s="17" t="s">
        <v>186</v>
      </c>
      <c r="C85" s="7" t="s">
        <v>187</v>
      </c>
      <c r="D85" s="18" t="s">
        <v>49</v>
      </c>
      <c r="E85" s="13" t="s">
        <v>50</v>
      </c>
      <c r="F85" s="14">
        <f t="shared" si="32"/>
        <v>1120537481.1400001</v>
      </c>
      <c r="G85" s="14"/>
      <c r="H85" s="15"/>
      <c r="I85" s="14">
        <f t="shared" si="28"/>
        <v>262248134.81999999</v>
      </c>
      <c r="J85" s="14">
        <v>52792920.840000004</v>
      </c>
      <c r="K85" s="15">
        <v>12774546.050000001</v>
      </c>
      <c r="L85" s="15">
        <v>22799704.420000002</v>
      </c>
      <c r="M85" s="15">
        <v>1349190.08</v>
      </c>
      <c r="N85" s="15">
        <v>6203618.8700000001</v>
      </c>
      <c r="O85" s="15">
        <v>1571777.6</v>
      </c>
      <c r="P85" s="15">
        <f t="shared" si="31"/>
        <v>17218670.370000005</v>
      </c>
      <c r="Q85" s="15"/>
      <c r="R85" s="14">
        <f t="shared" si="41"/>
        <v>23564971.100000001</v>
      </c>
      <c r="S85" s="15">
        <v>18294470.600000001</v>
      </c>
      <c r="T85" s="15">
        <v>1672824</v>
      </c>
      <c r="U85" s="15">
        <v>3120872.3</v>
      </c>
      <c r="V85" s="15">
        <v>476804.2</v>
      </c>
      <c r="W85" s="14">
        <v>19748221.120000001</v>
      </c>
      <c r="X85" s="14">
        <v>72586527.079999998</v>
      </c>
      <c r="Y85" s="15"/>
      <c r="Z85" s="15">
        <v>2414662.59</v>
      </c>
      <c r="AA85" s="14">
        <v>93555494.680000007</v>
      </c>
      <c r="AB85" s="15">
        <v>7679035.5</v>
      </c>
      <c r="AC85" s="15"/>
      <c r="AD85" s="15">
        <v>1380484.3</v>
      </c>
      <c r="AE85" s="15">
        <v>2737979.56</v>
      </c>
      <c r="AF85" s="15"/>
      <c r="AG85" s="15">
        <v>1087406.32</v>
      </c>
      <c r="AH85" s="15">
        <v>9716392</v>
      </c>
      <c r="AI85" s="15">
        <f t="shared" si="33"/>
        <v>70954197.000000015</v>
      </c>
      <c r="AJ85" s="14">
        <v>133997051.11</v>
      </c>
      <c r="AK85" s="15">
        <v>120182530.56999999</v>
      </c>
      <c r="AL85" s="15"/>
      <c r="AM85" s="15"/>
      <c r="AN85" s="15"/>
      <c r="AO85" s="15">
        <v>49620316.740000002</v>
      </c>
      <c r="AP85" s="15">
        <v>40367900.549999997</v>
      </c>
      <c r="AQ85" s="15"/>
      <c r="AR85" s="15"/>
      <c r="AS85" s="15"/>
      <c r="AT85" s="15">
        <f t="shared" si="34"/>
        <v>84376734.370000005</v>
      </c>
      <c r="AU85" s="15">
        <f t="shared" si="35"/>
        <v>79814630.019999996</v>
      </c>
      <c r="AV85" s="15">
        <f t="shared" si="36"/>
        <v>0</v>
      </c>
      <c r="AW85" s="14">
        <v>724292295.21000004</v>
      </c>
      <c r="AX85" s="15">
        <v>125012585.76000001</v>
      </c>
      <c r="AY85" s="15"/>
      <c r="AZ85" s="15"/>
      <c r="BA85" s="15">
        <f t="shared" si="37"/>
        <v>633335064.21000004</v>
      </c>
      <c r="BB85" s="15">
        <f t="shared" si="38"/>
        <v>125012585.76000001</v>
      </c>
      <c r="BC85" s="15">
        <f t="shared" si="40"/>
        <v>0</v>
      </c>
      <c r="BD85" s="15">
        <f t="shared" si="39"/>
        <v>0</v>
      </c>
      <c r="BE85" s="15">
        <v>90957231</v>
      </c>
      <c r="BF85" s="15"/>
    </row>
    <row r="86" spans="1:58" s="16" customFormat="1" ht="36" customHeight="1" x14ac:dyDescent="0.25">
      <c r="A86" s="7">
        <f>1+A85</f>
        <v>67</v>
      </c>
      <c r="B86" s="17" t="s">
        <v>188</v>
      </c>
      <c r="C86" s="7">
        <v>330044</v>
      </c>
      <c r="D86" s="18" t="s">
        <v>49</v>
      </c>
      <c r="E86" s="13" t="s">
        <v>50</v>
      </c>
      <c r="F86" s="14">
        <f t="shared" si="32"/>
        <v>211863597.28</v>
      </c>
      <c r="G86" s="14"/>
      <c r="H86" s="15"/>
      <c r="I86" s="14">
        <f t="shared" si="28"/>
        <v>126599574.50999999</v>
      </c>
      <c r="J86" s="14">
        <v>49516302.659999996</v>
      </c>
      <c r="K86" s="15">
        <v>11490748.93</v>
      </c>
      <c r="L86" s="15">
        <v>25335013</v>
      </c>
      <c r="M86" s="15">
        <v>921176.06</v>
      </c>
      <c r="N86" s="15">
        <v>7065232.8499999996</v>
      </c>
      <c r="O86" s="15">
        <v>1825269.21</v>
      </c>
      <c r="P86" s="15">
        <f t="shared" si="31"/>
        <v>12690540.729999997</v>
      </c>
      <c r="Q86" s="15"/>
      <c r="R86" s="14">
        <f t="shared" si="41"/>
        <v>11816138.879999999</v>
      </c>
      <c r="S86" s="15"/>
      <c r="T86" s="15">
        <v>1179281.6000000001</v>
      </c>
      <c r="U86" s="15">
        <v>9911341.6999999993</v>
      </c>
      <c r="V86" s="15">
        <v>725515.58</v>
      </c>
      <c r="W86" s="14">
        <v>6284989.0899999999</v>
      </c>
      <c r="X86" s="14">
        <v>55559216.359999999</v>
      </c>
      <c r="Y86" s="15"/>
      <c r="Z86" s="20">
        <v>398712.57</v>
      </c>
      <c r="AA86" s="14">
        <v>3422927.52</v>
      </c>
      <c r="AB86" s="15"/>
      <c r="AC86" s="15"/>
      <c r="AD86" s="15">
        <v>1594677.14</v>
      </c>
      <c r="AE86" s="15">
        <v>815350.81</v>
      </c>
      <c r="AF86" s="15"/>
      <c r="AG86" s="15"/>
      <c r="AH86" s="15"/>
      <c r="AI86" s="15">
        <f t="shared" si="33"/>
        <v>1012899.5700000001</v>
      </c>
      <c r="AJ86" s="14">
        <v>27498429.68</v>
      </c>
      <c r="AK86" s="15"/>
      <c r="AL86" s="15"/>
      <c r="AM86" s="15"/>
      <c r="AN86" s="15"/>
      <c r="AO86" s="15">
        <v>26633509.699999999</v>
      </c>
      <c r="AP86" s="15"/>
      <c r="AQ86" s="15"/>
      <c r="AR86" s="15"/>
      <c r="AS86" s="15"/>
      <c r="AT86" s="15">
        <f t="shared" si="34"/>
        <v>864919.98000000045</v>
      </c>
      <c r="AU86" s="15">
        <f t="shared" si="35"/>
        <v>0</v>
      </c>
      <c r="AV86" s="15">
        <f t="shared" si="36"/>
        <v>0</v>
      </c>
      <c r="AW86" s="14">
        <v>57765593.090000004</v>
      </c>
      <c r="AX86" s="15"/>
      <c r="AY86" s="15">
        <v>1062738</v>
      </c>
      <c r="AZ86" s="15"/>
      <c r="BA86" s="15">
        <f t="shared" si="37"/>
        <v>57765593.090000004</v>
      </c>
      <c r="BB86" s="15">
        <f t="shared" si="38"/>
        <v>0</v>
      </c>
      <c r="BC86" s="15">
        <v>1062738</v>
      </c>
      <c r="BD86" s="15">
        <f t="shared" si="39"/>
        <v>0</v>
      </c>
      <c r="BE86" s="15"/>
      <c r="BF86" s="15"/>
    </row>
    <row r="87" spans="1:58" s="16" customFormat="1" ht="36" customHeight="1" x14ac:dyDescent="0.25">
      <c r="A87" s="7">
        <f t="shared" ref="A87:A93" si="42">1+A86</f>
        <v>68</v>
      </c>
      <c r="B87" s="17" t="s">
        <v>189</v>
      </c>
      <c r="C87" s="7" t="s">
        <v>190</v>
      </c>
      <c r="D87" s="18" t="s">
        <v>49</v>
      </c>
      <c r="E87" s="13" t="s">
        <v>50</v>
      </c>
      <c r="F87" s="14">
        <f t="shared" si="32"/>
        <v>317074974.37</v>
      </c>
      <c r="G87" s="14"/>
      <c r="H87" s="15"/>
      <c r="I87" s="14">
        <f t="shared" si="28"/>
        <v>271645674.68000001</v>
      </c>
      <c r="J87" s="14">
        <v>174294641.80000001</v>
      </c>
      <c r="K87" s="15">
        <v>46847476.380000003</v>
      </c>
      <c r="L87" s="15">
        <v>116756533.56999999</v>
      </c>
      <c r="M87" s="15">
        <v>6211980.3099999996</v>
      </c>
      <c r="N87" s="15">
        <v>30339093.780000001</v>
      </c>
      <c r="O87" s="15">
        <v>7294465.8700000001</v>
      </c>
      <c r="P87" s="15">
        <f t="shared" si="31"/>
        <v>10690631.850000024</v>
      </c>
      <c r="Q87" s="15">
        <v>1592363.02</v>
      </c>
      <c r="R87" s="14">
        <f t="shared" si="41"/>
        <v>44090945.480000004</v>
      </c>
      <c r="S87" s="15"/>
      <c r="T87" s="15">
        <v>8072265.5999999996</v>
      </c>
      <c r="U87" s="15">
        <v>32580535</v>
      </c>
      <c r="V87" s="15">
        <v>3438144.88</v>
      </c>
      <c r="W87" s="14">
        <v>9235460.5299999993</v>
      </c>
      <c r="X87" s="14">
        <v>33269833.25</v>
      </c>
      <c r="Y87" s="15">
        <v>5404725</v>
      </c>
      <c r="Z87" s="15">
        <v>2227028.38</v>
      </c>
      <c r="AA87" s="14">
        <v>10754793.619999999</v>
      </c>
      <c r="AB87" s="15"/>
      <c r="AC87" s="15"/>
      <c r="AD87" s="15">
        <v>8942203.0399999991</v>
      </c>
      <c r="AE87" s="15">
        <v>1812590.58</v>
      </c>
      <c r="AF87" s="15"/>
      <c r="AG87" s="15"/>
      <c r="AH87" s="15"/>
      <c r="AI87" s="15">
        <f t="shared" si="33"/>
        <v>0</v>
      </c>
      <c r="AJ87" s="14">
        <v>18139232.620000001</v>
      </c>
      <c r="AK87" s="15"/>
      <c r="AL87" s="15"/>
      <c r="AM87" s="15"/>
      <c r="AN87" s="15"/>
      <c r="AO87" s="15">
        <v>12013493.35</v>
      </c>
      <c r="AP87" s="15"/>
      <c r="AQ87" s="15"/>
      <c r="AR87" s="15"/>
      <c r="AS87" s="15"/>
      <c r="AT87" s="15">
        <f t="shared" si="34"/>
        <v>6125739.2700000014</v>
      </c>
      <c r="AU87" s="15">
        <f t="shared" si="35"/>
        <v>0</v>
      </c>
      <c r="AV87" s="15">
        <f t="shared" si="36"/>
        <v>0</v>
      </c>
      <c r="AW87" s="14">
        <v>27290067.07</v>
      </c>
      <c r="AX87" s="15"/>
      <c r="AY87" s="15"/>
      <c r="AZ87" s="15"/>
      <c r="BA87" s="15">
        <f t="shared" si="37"/>
        <v>27290067.07</v>
      </c>
      <c r="BB87" s="15">
        <f t="shared" si="38"/>
        <v>0</v>
      </c>
      <c r="BC87" s="15">
        <f t="shared" ref="BC87:BC118" si="43">AY87</f>
        <v>0</v>
      </c>
      <c r="BD87" s="15">
        <f t="shared" si="39"/>
        <v>0</v>
      </c>
      <c r="BE87" s="15"/>
      <c r="BF87" s="15"/>
    </row>
    <row r="88" spans="1:58" s="16" customFormat="1" ht="36" customHeight="1" x14ac:dyDescent="0.25">
      <c r="A88" s="7">
        <f t="shared" si="42"/>
        <v>69</v>
      </c>
      <c r="B88" s="17" t="s">
        <v>191</v>
      </c>
      <c r="C88" s="7" t="s">
        <v>192</v>
      </c>
      <c r="D88" s="18" t="s">
        <v>49</v>
      </c>
      <c r="E88" s="13"/>
      <c r="F88" s="14">
        <f t="shared" si="32"/>
        <v>33383132</v>
      </c>
      <c r="G88" s="14"/>
      <c r="H88" s="15"/>
      <c r="I88" s="14">
        <f t="shared" si="28"/>
        <v>33383132</v>
      </c>
      <c r="J88" s="14">
        <v>13006376</v>
      </c>
      <c r="K88" s="15"/>
      <c r="L88" s="15"/>
      <c r="M88" s="15"/>
      <c r="N88" s="15"/>
      <c r="O88" s="15"/>
      <c r="P88" s="15">
        <f t="shared" si="31"/>
        <v>13006376</v>
      </c>
      <c r="Q88" s="15"/>
      <c r="R88" s="14">
        <f t="shared" si="41"/>
        <v>0</v>
      </c>
      <c r="S88" s="15"/>
      <c r="T88" s="15"/>
      <c r="U88" s="15"/>
      <c r="V88" s="15"/>
      <c r="W88" s="14">
        <v>2097986</v>
      </c>
      <c r="X88" s="14">
        <v>18278770</v>
      </c>
      <c r="Y88" s="15"/>
      <c r="Z88" s="15"/>
      <c r="AA88" s="14"/>
      <c r="AB88" s="15"/>
      <c r="AC88" s="15"/>
      <c r="AD88" s="15"/>
      <c r="AE88" s="15"/>
      <c r="AF88" s="15"/>
      <c r="AG88" s="15"/>
      <c r="AH88" s="15"/>
      <c r="AI88" s="15">
        <f t="shared" si="33"/>
        <v>0</v>
      </c>
      <c r="AJ88" s="14"/>
      <c r="AK88" s="15"/>
      <c r="AL88" s="15"/>
      <c r="AM88" s="15"/>
      <c r="AN88" s="15"/>
      <c r="AO88" s="15"/>
      <c r="AP88" s="15"/>
      <c r="AQ88" s="15"/>
      <c r="AR88" s="15"/>
      <c r="AS88" s="15"/>
      <c r="AT88" s="15">
        <f t="shared" si="34"/>
        <v>0</v>
      </c>
      <c r="AU88" s="15">
        <f t="shared" si="35"/>
        <v>0</v>
      </c>
      <c r="AV88" s="15">
        <f t="shared" si="36"/>
        <v>0</v>
      </c>
      <c r="AW88" s="14"/>
      <c r="AX88" s="15"/>
      <c r="AY88" s="15"/>
      <c r="AZ88" s="15"/>
      <c r="BA88" s="15">
        <f t="shared" si="37"/>
        <v>0</v>
      </c>
      <c r="BB88" s="15">
        <f t="shared" si="38"/>
        <v>0</v>
      </c>
      <c r="BC88" s="15">
        <f t="shared" si="43"/>
        <v>0</v>
      </c>
      <c r="BD88" s="15">
        <f t="shared" si="39"/>
        <v>0</v>
      </c>
      <c r="BE88" s="15"/>
      <c r="BF88" s="15"/>
    </row>
    <row r="89" spans="1:58" s="16" customFormat="1" ht="36" customHeight="1" x14ac:dyDescent="0.25">
      <c r="A89" s="7">
        <f t="shared" si="42"/>
        <v>70</v>
      </c>
      <c r="B89" s="17" t="s">
        <v>193</v>
      </c>
      <c r="C89" s="7" t="s">
        <v>194</v>
      </c>
      <c r="D89" s="18" t="s">
        <v>49</v>
      </c>
      <c r="E89" s="13"/>
      <c r="F89" s="14">
        <f t="shared" si="32"/>
        <v>153400517.56</v>
      </c>
      <c r="G89" s="14">
        <v>153400517.56</v>
      </c>
      <c r="H89" s="15">
        <v>2488462</v>
      </c>
      <c r="I89" s="14">
        <f t="shared" si="28"/>
        <v>0</v>
      </c>
      <c r="J89" s="14"/>
      <c r="K89" s="15"/>
      <c r="L89" s="15"/>
      <c r="M89" s="15"/>
      <c r="N89" s="15"/>
      <c r="O89" s="15"/>
      <c r="P89" s="15">
        <f t="shared" si="31"/>
        <v>0</v>
      </c>
      <c r="Q89" s="15"/>
      <c r="R89" s="14">
        <f t="shared" si="41"/>
        <v>0</v>
      </c>
      <c r="S89" s="15"/>
      <c r="T89" s="15"/>
      <c r="U89" s="15"/>
      <c r="V89" s="15"/>
      <c r="W89" s="14"/>
      <c r="X89" s="14"/>
      <c r="Y89" s="15"/>
      <c r="Z89" s="15"/>
      <c r="AA89" s="14"/>
      <c r="AB89" s="15"/>
      <c r="AC89" s="15"/>
      <c r="AD89" s="15"/>
      <c r="AE89" s="15"/>
      <c r="AF89" s="15"/>
      <c r="AG89" s="15"/>
      <c r="AH89" s="15"/>
      <c r="AI89" s="15">
        <f t="shared" si="33"/>
        <v>0</v>
      </c>
      <c r="AJ89" s="14"/>
      <c r="AK89" s="15"/>
      <c r="AL89" s="15"/>
      <c r="AM89" s="15"/>
      <c r="AN89" s="15"/>
      <c r="AO89" s="15"/>
      <c r="AP89" s="15"/>
      <c r="AQ89" s="15"/>
      <c r="AR89" s="15"/>
      <c r="AS89" s="15"/>
      <c r="AT89" s="15">
        <f t="shared" si="34"/>
        <v>0</v>
      </c>
      <c r="AU89" s="15">
        <f t="shared" si="35"/>
        <v>0</v>
      </c>
      <c r="AV89" s="15">
        <f t="shared" si="36"/>
        <v>0</v>
      </c>
      <c r="AW89" s="14"/>
      <c r="AX89" s="15"/>
      <c r="AY89" s="15"/>
      <c r="AZ89" s="15"/>
      <c r="BA89" s="15">
        <f t="shared" si="37"/>
        <v>0</v>
      </c>
      <c r="BB89" s="15">
        <f t="shared" si="38"/>
        <v>0</v>
      </c>
      <c r="BC89" s="15">
        <f t="shared" si="43"/>
        <v>0</v>
      </c>
      <c r="BD89" s="15">
        <f t="shared" si="39"/>
        <v>0</v>
      </c>
      <c r="BE89" s="15"/>
      <c r="BF89" s="15"/>
    </row>
    <row r="90" spans="1:58" s="16" customFormat="1" ht="36" customHeight="1" x14ac:dyDescent="0.25">
      <c r="A90" s="7">
        <f>1+A89</f>
        <v>71</v>
      </c>
      <c r="B90" s="17" t="s">
        <v>195</v>
      </c>
      <c r="C90" s="7" t="s">
        <v>196</v>
      </c>
      <c r="D90" s="18" t="s">
        <v>49</v>
      </c>
      <c r="E90" s="13" t="s">
        <v>50</v>
      </c>
      <c r="F90" s="14">
        <f t="shared" si="32"/>
        <v>159621284.42999998</v>
      </c>
      <c r="G90" s="14"/>
      <c r="H90" s="15"/>
      <c r="I90" s="14">
        <f t="shared" si="28"/>
        <v>126688697.73999998</v>
      </c>
      <c r="J90" s="14">
        <v>69906321.209999993</v>
      </c>
      <c r="K90" s="15">
        <v>12295613.880000001</v>
      </c>
      <c r="L90" s="15">
        <v>29340618.129999999</v>
      </c>
      <c r="M90" s="15">
        <v>1919511.03</v>
      </c>
      <c r="N90" s="15">
        <v>7990284.1399999997</v>
      </c>
      <c r="O90" s="15">
        <v>1899538.53</v>
      </c>
      <c r="P90" s="15">
        <f t="shared" si="31"/>
        <v>28270089.199999992</v>
      </c>
      <c r="Q90" s="15"/>
      <c r="R90" s="14">
        <f t="shared" si="41"/>
        <v>12533776.460000001</v>
      </c>
      <c r="S90" s="15"/>
      <c r="T90" s="15">
        <v>1989592.8</v>
      </c>
      <c r="U90" s="15">
        <v>9692379.4000000004</v>
      </c>
      <c r="V90" s="15">
        <v>851804.26</v>
      </c>
      <c r="W90" s="14">
        <v>4808660.55</v>
      </c>
      <c r="X90" s="14">
        <v>38362685.899999999</v>
      </c>
      <c r="Y90" s="15"/>
      <c r="Z90" s="15">
        <v>631037.6</v>
      </c>
      <c r="AA90" s="14">
        <v>1077253.6200000001</v>
      </c>
      <c r="AB90" s="15"/>
      <c r="AC90" s="15"/>
      <c r="AD90" s="15">
        <v>1077253.6200000001</v>
      </c>
      <c r="AE90" s="15"/>
      <c r="AF90" s="15"/>
      <c r="AG90" s="15"/>
      <c r="AH90" s="15"/>
      <c r="AI90" s="15">
        <f t="shared" si="33"/>
        <v>0</v>
      </c>
      <c r="AJ90" s="14">
        <v>23127354.539999999</v>
      </c>
      <c r="AK90" s="15"/>
      <c r="AL90" s="15"/>
      <c r="AM90" s="15"/>
      <c r="AN90" s="15"/>
      <c r="AO90" s="15">
        <v>17036215.260000002</v>
      </c>
      <c r="AP90" s="15"/>
      <c r="AQ90" s="15"/>
      <c r="AR90" s="15"/>
      <c r="AS90" s="15"/>
      <c r="AT90" s="15">
        <f t="shared" si="34"/>
        <v>6091139.2799999975</v>
      </c>
      <c r="AU90" s="15">
        <f t="shared" si="35"/>
        <v>0</v>
      </c>
      <c r="AV90" s="15">
        <f t="shared" si="36"/>
        <v>0</v>
      </c>
      <c r="AW90" s="14">
        <v>9805232.1500000004</v>
      </c>
      <c r="AX90" s="15"/>
      <c r="AY90" s="15"/>
      <c r="AZ90" s="15"/>
      <c r="BA90" s="15">
        <f t="shared" si="37"/>
        <v>9805232.1500000004</v>
      </c>
      <c r="BB90" s="15">
        <f t="shared" si="38"/>
        <v>0</v>
      </c>
      <c r="BC90" s="15">
        <f t="shared" si="43"/>
        <v>0</v>
      </c>
      <c r="BD90" s="15">
        <f t="shared" si="39"/>
        <v>0</v>
      </c>
      <c r="BE90" s="15"/>
      <c r="BF90" s="15"/>
    </row>
    <row r="91" spans="1:58" s="16" customFormat="1" ht="36" customHeight="1" x14ac:dyDescent="0.25">
      <c r="A91" s="7">
        <f t="shared" si="42"/>
        <v>72</v>
      </c>
      <c r="B91" s="17" t="s">
        <v>197</v>
      </c>
      <c r="C91" s="7" t="s">
        <v>198</v>
      </c>
      <c r="D91" s="18" t="s">
        <v>103</v>
      </c>
      <c r="E91" s="13"/>
      <c r="F91" s="14">
        <f t="shared" si="32"/>
        <v>171548150.63000003</v>
      </c>
      <c r="G91" s="14"/>
      <c r="H91" s="15"/>
      <c r="I91" s="14">
        <f t="shared" si="28"/>
        <v>3700309.42</v>
      </c>
      <c r="J91" s="14"/>
      <c r="K91" s="15"/>
      <c r="L91" s="15"/>
      <c r="M91" s="15"/>
      <c r="N91" s="15"/>
      <c r="O91" s="15"/>
      <c r="P91" s="15">
        <f t="shared" si="31"/>
        <v>0</v>
      </c>
      <c r="Q91" s="15"/>
      <c r="R91" s="14">
        <f t="shared" si="41"/>
        <v>0</v>
      </c>
      <c r="S91" s="15"/>
      <c r="T91" s="15"/>
      <c r="U91" s="15"/>
      <c r="V91" s="15"/>
      <c r="W91" s="14">
        <v>231972</v>
      </c>
      <c r="X91" s="14"/>
      <c r="Y91" s="15"/>
      <c r="Z91" s="15"/>
      <c r="AA91" s="14">
        <v>3468337.42</v>
      </c>
      <c r="AB91" s="15">
        <v>1901258.1</v>
      </c>
      <c r="AC91" s="15">
        <v>1567079.32</v>
      </c>
      <c r="AD91" s="15"/>
      <c r="AE91" s="15"/>
      <c r="AF91" s="15"/>
      <c r="AG91" s="15"/>
      <c r="AH91" s="15"/>
      <c r="AI91" s="15">
        <f t="shared" si="33"/>
        <v>-2.3283064365386963E-10</v>
      </c>
      <c r="AJ91" s="14">
        <v>11941248.41</v>
      </c>
      <c r="AK91" s="15">
        <v>11941248.41</v>
      </c>
      <c r="AL91" s="15"/>
      <c r="AM91" s="15"/>
      <c r="AN91" s="15"/>
      <c r="AO91" s="15"/>
      <c r="AP91" s="15"/>
      <c r="AQ91" s="15"/>
      <c r="AR91" s="15"/>
      <c r="AS91" s="15"/>
      <c r="AT91" s="15">
        <f t="shared" si="34"/>
        <v>11941248.41</v>
      </c>
      <c r="AU91" s="15">
        <f t="shared" si="35"/>
        <v>11941248.41</v>
      </c>
      <c r="AV91" s="15">
        <f t="shared" si="36"/>
        <v>0</v>
      </c>
      <c r="AW91" s="14">
        <v>155906592.80000001</v>
      </c>
      <c r="AX91" s="15">
        <v>19893145</v>
      </c>
      <c r="AY91" s="15"/>
      <c r="AZ91" s="15"/>
      <c r="BA91" s="15">
        <f t="shared" si="37"/>
        <v>35863789.800000012</v>
      </c>
      <c r="BB91" s="15">
        <f t="shared" si="38"/>
        <v>0</v>
      </c>
      <c r="BC91" s="15">
        <f t="shared" si="43"/>
        <v>0</v>
      </c>
      <c r="BD91" s="15">
        <f t="shared" si="39"/>
        <v>0</v>
      </c>
      <c r="BE91" s="15">
        <v>120042803</v>
      </c>
      <c r="BF91" s="15">
        <v>19893145</v>
      </c>
    </row>
    <row r="92" spans="1:58" s="16" customFormat="1" ht="36" customHeight="1" x14ac:dyDescent="0.25">
      <c r="A92" s="7">
        <f t="shared" si="42"/>
        <v>73</v>
      </c>
      <c r="B92" s="17" t="s">
        <v>199</v>
      </c>
      <c r="C92" s="7" t="s">
        <v>200</v>
      </c>
      <c r="D92" s="18" t="s">
        <v>103</v>
      </c>
      <c r="E92" s="13"/>
      <c r="F92" s="14">
        <f t="shared" si="32"/>
        <v>11728589.689999999</v>
      </c>
      <c r="G92" s="14"/>
      <c r="H92" s="15"/>
      <c r="I92" s="14">
        <f t="shared" si="28"/>
        <v>0</v>
      </c>
      <c r="J92" s="14"/>
      <c r="K92" s="15"/>
      <c r="L92" s="15"/>
      <c r="M92" s="15"/>
      <c r="N92" s="15"/>
      <c r="O92" s="15"/>
      <c r="P92" s="15">
        <f t="shared" si="31"/>
        <v>0</v>
      </c>
      <c r="Q92" s="15"/>
      <c r="R92" s="14">
        <f t="shared" si="41"/>
        <v>0</v>
      </c>
      <c r="S92" s="15"/>
      <c r="T92" s="15"/>
      <c r="U92" s="15"/>
      <c r="V92" s="15"/>
      <c r="W92" s="14"/>
      <c r="X92" s="14"/>
      <c r="Y92" s="15"/>
      <c r="Z92" s="15"/>
      <c r="AA92" s="14"/>
      <c r="AB92" s="15"/>
      <c r="AC92" s="15"/>
      <c r="AD92" s="15"/>
      <c r="AE92" s="15"/>
      <c r="AF92" s="15"/>
      <c r="AG92" s="15"/>
      <c r="AH92" s="15"/>
      <c r="AI92" s="15">
        <f t="shared" si="33"/>
        <v>0</v>
      </c>
      <c r="AJ92" s="14">
        <v>2691149.69</v>
      </c>
      <c r="AK92" s="15"/>
      <c r="AL92" s="15"/>
      <c r="AM92" s="15"/>
      <c r="AN92" s="15"/>
      <c r="AO92" s="15"/>
      <c r="AP92" s="15"/>
      <c r="AQ92" s="15"/>
      <c r="AR92" s="15"/>
      <c r="AS92" s="15"/>
      <c r="AT92" s="15">
        <f t="shared" si="34"/>
        <v>2691149.69</v>
      </c>
      <c r="AU92" s="15">
        <f t="shared" si="35"/>
        <v>0</v>
      </c>
      <c r="AV92" s="15">
        <f t="shared" si="36"/>
        <v>0</v>
      </c>
      <c r="AW92" s="14">
        <v>9037440</v>
      </c>
      <c r="AX92" s="15"/>
      <c r="AY92" s="15"/>
      <c r="AZ92" s="15"/>
      <c r="BA92" s="15">
        <f t="shared" si="37"/>
        <v>0</v>
      </c>
      <c r="BB92" s="15">
        <f t="shared" si="38"/>
        <v>0</v>
      </c>
      <c r="BC92" s="15">
        <f t="shared" si="43"/>
        <v>0</v>
      </c>
      <c r="BD92" s="15">
        <f t="shared" si="39"/>
        <v>0</v>
      </c>
      <c r="BE92" s="15">
        <v>9037440</v>
      </c>
      <c r="BF92" s="15"/>
    </row>
    <row r="93" spans="1:58" s="16" customFormat="1" ht="36" customHeight="1" x14ac:dyDescent="0.25">
      <c r="A93" s="7">
        <f t="shared" si="42"/>
        <v>74</v>
      </c>
      <c r="B93" s="17" t="s">
        <v>201</v>
      </c>
      <c r="C93" s="7" t="s">
        <v>202</v>
      </c>
      <c r="D93" s="18" t="s">
        <v>103</v>
      </c>
      <c r="E93" s="13"/>
      <c r="F93" s="14">
        <f t="shared" si="32"/>
        <v>93222958.629999995</v>
      </c>
      <c r="G93" s="14"/>
      <c r="H93" s="15"/>
      <c r="I93" s="14">
        <f t="shared" si="28"/>
        <v>87889525.799999997</v>
      </c>
      <c r="J93" s="14">
        <v>4060.08</v>
      </c>
      <c r="K93" s="15"/>
      <c r="L93" s="15"/>
      <c r="M93" s="15"/>
      <c r="N93" s="15"/>
      <c r="O93" s="15"/>
      <c r="P93" s="15">
        <f t="shared" si="31"/>
        <v>4060.08</v>
      </c>
      <c r="Q93" s="15"/>
      <c r="R93" s="14">
        <f t="shared" si="41"/>
        <v>0</v>
      </c>
      <c r="S93" s="15"/>
      <c r="T93" s="15"/>
      <c r="U93" s="15"/>
      <c r="V93" s="15"/>
      <c r="W93" s="14"/>
      <c r="X93" s="14">
        <v>87885465.719999999</v>
      </c>
      <c r="Y93" s="15"/>
      <c r="Z93" s="15"/>
      <c r="AA93" s="14"/>
      <c r="AB93" s="15"/>
      <c r="AC93" s="15"/>
      <c r="AD93" s="15"/>
      <c r="AE93" s="15"/>
      <c r="AF93" s="15"/>
      <c r="AG93" s="15"/>
      <c r="AH93" s="15"/>
      <c r="AI93" s="15">
        <f t="shared" si="33"/>
        <v>0</v>
      </c>
      <c r="AJ93" s="14">
        <v>5333432.83</v>
      </c>
      <c r="AK93" s="15"/>
      <c r="AL93" s="15"/>
      <c r="AM93" s="15"/>
      <c r="AN93" s="15"/>
      <c r="AO93" s="15">
        <v>5333432.83</v>
      </c>
      <c r="AP93" s="15"/>
      <c r="AQ93" s="15"/>
      <c r="AR93" s="15"/>
      <c r="AS93" s="15"/>
      <c r="AT93" s="15">
        <f t="shared" si="34"/>
        <v>0</v>
      </c>
      <c r="AU93" s="15">
        <f t="shared" si="35"/>
        <v>0</v>
      </c>
      <c r="AV93" s="15">
        <f t="shared" si="36"/>
        <v>0</v>
      </c>
      <c r="AW93" s="14"/>
      <c r="AX93" s="15"/>
      <c r="AY93" s="15"/>
      <c r="AZ93" s="15"/>
      <c r="BA93" s="15">
        <f t="shared" si="37"/>
        <v>0</v>
      </c>
      <c r="BB93" s="15">
        <f t="shared" si="38"/>
        <v>0</v>
      </c>
      <c r="BC93" s="15">
        <f t="shared" si="43"/>
        <v>0</v>
      </c>
      <c r="BD93" s="15">
        <f t="shared" si="39"/>
        <v>0</v>
      </c>
      <c r="BE93" s="15"/>
      <c r="BF93" s="15"/>
    </row>
    <row r="94" spans="1:58" s="16" customFormat="1" ht="36" customHeight="1" x14ac:dyDescent="0.25">
      <c r="A94" s="8"/>
      <c r="B94" s="11" t="s">
        <v>203</v>
      </c>
      <c r="C94" s="8"/>
      <c r="D94" s="18"/>
      <c r="E94" s="13"/>
      <c r="F94" s="14">
        <f t="shared" si="32"/>
        <v>0</v>
      </c>
      <c r="G94" s="14"/>
      <c r="H94" s="15"/>
      <c r="I94" s="14">
        <f t="shared" si="28"/>
        <v>0</v>
      </c>
      <c r="J94" s="14"/>
      <c r="K94" s="15"/>
      <c r="L94" s="15"/>
      <c r="M94" s="15"/>
      <c r="N94" s="15"/>
      <c r="O94" s="15"/>
      <c r="P94" s="15">
        <f t="shared" si="31"/>
        <v>0</v>
      </c>
      <c r="Q94" s="15"/>
      <c r="R94" s="14">
        <f t="shared" si="41"/>
        <v>0</v>
      </c>
      <c r="S94" s="15"/>
      <c r="T94" s="15"/>
      <c r="U94" s="15"/>
      <c r="V94" s="15"/>
      <c r="W94" s="14"/>
      <c r="X94" s="14"/>
      <c r="Y94" s="15"/>
      <c r="Z94" s="15"/>
      <c r="AA94" s="14"/>
      <c r="AB94" s="15"/>
      <c r="AC94" s="15"/>
      <c r="AD94" s="15"/>
      <c r="AE94" s="15"/>
      <c r="AF94" s="15"/>
      <c r="AG94" s="15"/>
      <c r="AH94" s="15"/>
      <c r="AI94" s="15">
        <f t="shared" si="33"/>
        <v>0</v>
      </c>
      <c r="AJ94" s="14"/>
      <c r="AK94" s="15"/>
      <c r="AL94" s="15"/>
      <c r="AM94" s="15"/>
      <c r="AN94" s="15"/>
      <c r="AO94" s="15"/>
      <c r="AP94" s="15"/>
      <c r="AQ94" s="15"/>
      <c r="AR94" s="15"/>
      <c r="AS94" s="15"/>
      <c r="AT94" s="15">
        <f t="shared" si="34"/>
        <v>0</v>
      </c>
      <c r="AU94" s="15">
        <f t="shared" si="35"/>
        <v>0</v>
      </c>
      <c r="AV94" s="15">
        <f t="shared" si="36"/>
        <v>0</v>
      </c>
      <c r="AW94" s="14"/>
      <c r="AX94" s="15"/>
      <c r="AY94" s="15"/>
      <c r="AZ94" s="15"/>
      <c r="BA94" s="15">
        <f t="shared" si="37"/>
        <v>0</v>
      </c>
      <c r="BB94" s="15">
        <f t="shared" si="38"/>
        <v>0</v>
      </c>
      <c r="BC94" s="15">
        <f t="shared" si="43"/>
        <v>0</v>
      </c>
      <c r="BD94" s="15">
        <f t="shared" si="39"/>
        <v>0</v>
      </c>
      <c r="BE94" s="15"/>
      <c r="BF94" s="15"/>
    </row>
    <row r="95" spans="1:58" s="16" customFormat="1" ht="36" customHeight="1" x14ac:dyDescent="0.25">
      <c r="A95" s="7">
        <f>A93+1</f>
        <v>75</v>
      </c>
      <c r="B95" s="17" t="s">
        <v>204</v>
      </c>
      <c r="C95" s="7" t="s">
        <v>205</v>
      </c>
      <c r="D95" s="18" t="s">
        <v>49</v>
      </c>
      <c r="E95" s="13" t="s">
        <v>50</v>
      </c>
      <c r="F95" s="14">
        <f t="shared" si="32"/>
        <v>391047963.69000006</v>
      </c>
      <c r="G95" s="14"/>
      <c r="H95" s="15"/>
      <c r="I95" s="14">
        <f t="shared" ref="I95:I126" si="44">J95+R95+W95+X95+AA95</f>
        <v>245557479.41000003</v>
      </c>
      <c r="J95" s="14">
        <v>116394241.87</v>
      </c>
      <c r="K95" s="15">
        <v>27073274.420000002</v>
      </c>
      <c r="L95" s="15">
        <v>69151683.370000005</v>
      </c>
      <c r="M95" s="15">
        <v>3489716.01</v>
      </c>
      <c r="N95" s="15">
        <v>17147096.300000001</v>
      </c>
      <c r="O95" s="15">
        <v>4683948.09</v>
      </c>
      <c r="P95" s="15">
        <f t="shared" si="31"/>
        <v>20169284.079999998</v>
      </c>
      <c r="Q95" s="15"/>
      <c r="R95" s="14">
        <f t="shared" si="41"/>
        <v>24403326.02</v>
      </c>
      <c r="S95" s="15">
        <v>6762229.5999999996</v>
      </c>
      <c r="T95" s="15">
        <v>2903120.8</v>
      </c>
      <c r="U95" s="15">
        <v>12454470.1</v>
      </c>
      <c r="V95" s="15">
        <v>2283505.52</v>
      </c>
      <c r="W95" s="14">
        <v>28888382.780000001</v>
      </c>
      <c r="X95" s="14">
        <v>72513120.180000007</v>
      </c>
      <c r="Y95" s="15"/>
      <c r="Z95" s="15">
        <v>1371659.8</v>
      </c>
      <c r="AA95" s="14">
        <v>3358408.56</v>
      </c>
      <c r="AB95" s="15"/>
      <c r="AC95" s="15"/>
      <c r="AD95" s="15">
        <v>1927828.48</v>
      </c>
      <c r="AE95" s="15">
        <v>1430580.08</v>
      </c>
      <c r="AF95" s="15"/>
      <c r="AG95" s="15"/>
      <c r="AH95" s="15"/>
      <c r="AI95" s="15">
        <f t="shared" si="33"/>
        <v>0</v>
      </c>
      <c r="AJ95" s="14">
        <v>16702955.83</v>
      </c>
      <c r="AK95" s="15"/>
      <c r="AL95" s="15"/>
      <c r="AM95" s="15"/>
      <c r="AN95" s="15"/>
      <c r="AO95" s="15">
        <v>5377760.5899999999</v>
      </c>
      <c r="AP95" s="15"/>
      <c r="AQ95" s="15"/>
      <c r="AR95" s="15"/>
      <c r="AS95" s="15"/>
      <c r="AT95" s="15">
        <f t="shared" si="34"/>
        <v>11325195.24</v>
      </c>
      <c r="AU95" s="15">
        <f t="shared" si="35"/>
        <v>0</v>
      </c>
      <c r="AV95" s="15">
        <f t="shared" si="36"/>
        <v>0</v>
      </c>
      <c r="AW95" s="14">
        <v>128787528.45</v>
      </c>
      <c r="AX95" s="15"/>
      <c r="AY95" s="15">
        <v>1474689.55</v>
      </c>
      <c r="AZ95" s="15"/>
      <c r="BA95" s="14">
        <v>128787528.45</v>
      </c>
      <c r="BB95" s="15">
        <f t="shared" ref="BB95:BB126" si="45">AX95-BF95</f>
        <v>0</v>
      </c>
      <c r="BC95" s="15">
        <f t="shared" si="43"/>
        <v>1474689.55</v>
      </c>
      <c r="BD95" s="15">
        <f t="shared" si="39"/>
        <v>0</v>
      </c>
      <c r="BE95" s="15"/>
      <c r="BF95" s="15"/>
    </row>
    <row r="96" spans="1:58" s="16" customFormat="1" ht="36" customHeight="1" x14ac:dyDescent="0.25">
      <c r="A96" s="7">
        <f>A95+1</f>
        <v>76</v>
      </c>
      <c r="B96" s="17" t="s">
        <v>206</v>
      </c>
      <c r="C96" s="7" t="s">
        <v>207</v>
      </c>
      <c r="D96" s="18" t="s">
        <v>49</v>
      </c>
      <c r="E96" s="13"/>
      <c r="F96" s="14">
        <f t="shared" si="32"/>
        <v>18899011.079999998</v>
      </c>
      <c r="G96" s="14"/>
      <c r="H96" s="15"/>
      <c r="I96" s="14">
        <f t="shared" si="44"/>
        <v>18899011.079999998</v>
      </c>
      <c r="J96" s="14">
        <v>5226546.72</v>
      </c>
      <c r="K96" s="15"/>
      <c r="L96" s="15"/>
      <c r="M96" s="15"/>
      <c r="N96" s="15"/>
      <c r="O96" s="15"/>
      <c r="P96" s="15">
        <f t="shared" si="31"/>
        <v>5226546.72</v>
      </c>
      <c r="Q96" s="15"/>
      <c r="R96" s="14">
        <f t="shared" si="41"/>
        <v>0</v>
      </c>
      <c r="S96" s="15"/>
      <c r="T96" s="15"/>
      <c r="U96" s="15"/>
      <c r="V96" s="15"/>
      <c r="W96" s="14">
        <v>1804638.37</v>
      </c>
      <c r="X96" s="14">
        <v>11867825.99</v>
      </c>
      <c r="Y96" s="15"/>
      <c r="Z96" s="15"/>
      <c r="AA96" s="14"/>
      <c r="AB96" s="15"/>
      <c r="AC96" s="15"/>
      <c r="AD96" s="15"/>
      <c r="AE96" s="15"/>
      <c r="AF96" s="15"/>
      <c r="AG96" s="15"/>
      <c r="AH96" s="15"/>
      <c r="AI96" s="15">
        <f t="shared" si="33"/>
        <v>0</v>
      </c>
      <c r="AJ96" s="14"/>
      <c r="AK96" s="15"/>
      <c r="AL96" s="15"/>
      <c r="AM96" s="15"/>
      <c r="AN96" s="15"/>
      <c r="AO96" s="15"/>
      <c r="AP96" s="15"/>
      <c r="AQ96" s="15"/>
      <c r="AR96" s="15"/>
      <c r="AS96" s="15"/>
      <c r="AT96" s="15">
        <f t="shared" si="34"/>
        <v>0</v>
      </c>
      <c r="AU96" s="15">
        <f t="shared" si="35"/>
        <v>0</v>
      </c>
      <c r="AV96" s="15">
        <f t="shared" si="36"/>
        <v>0</v>
      </c>
      <c r="AW96" s="14"/>
      <c r="AX96" s="15"/>
      <c r="AY96" s="15"/>
      <c r="AZ96" s="15"/>
      <c r="BA96" s="15">
        <f t="shared" ref="BA96:BA127" si="46">AW96-BE96</f>
        <v>0</v>
      </c>
      <c r="BB96" s="15">
        <f t="shared" si="45"/>
        <v>0</v>
      </c>
      <c r="BC96" s="15">
        <f t="shared" si="43"/>
        <v>0</v>
      </c>
      <c r="BD96" s="15">
        <f t="shared" si="39"/>
        <v>0</v>
      </c>
      <c r="BE96" s="15"/>
      <c r="BF96" s="15"/>
    </row>
    <row r="97" spans="1:58" s="16" customFormat="1" ht="36" customHeight="1" x14ac:dyDescent="0.25">
      <c r="A97" s="7">
        <f>A96+1</f>
        <v>77</v>
      </c>
      <c r="B97" s="17" t="s">
        <v>208</v>
      </c>
      <c r="C97" s="7" t="s">
        <v>209</v>
      </c>
      <c r="D97" s="18" t="s">
        <v>103</v>
      </c>
      <c r="E97" s="13"/>
      <c r="F97" s="14">
        <f t="shared" si="32"/>
        <v>0</v>
      </c>
      <c r="G97" s="15"/>
      <c r="H97" s="15"/>
      <c r="I97" s="14">
        <f t="shared" si="44"/>
        <v>0</v>
      </c>
      <c r="J97" s="14"/>
      <c r="K97" s="15"/>
      <c r="L97" s="15"/>
      <c r="M97" s="15"/>
      <c r="N97" s="15"/>
      <c r="O97" s="15"/>
      <c r="P97" s="15">
        <f t="shared" si="31"/>
        <v>0</v>
      </c>
      <c r="Q97" s="15"/>
      <c r="R97" s="14">
        <f t="shared" si="41"/>
        <v>0</v>
      </c>
      <c r="S97" s="15"/>
      <c r="T97" s="15"/>
      <c r="U97" s="15"/>
      <c r="V97" s="15"/>
      <c r="W97" s="14"/>
      <c r="X97" s="14"/>
      <c r="Y97" s="15"/>
      <c r="Z97" s="15"/>
      <c r="AA97" s="14"/>
      <c r="AB97" s="15"/>
      <c r="AC97" s="15"/>
      <c r="AD97" s="15"/>
      <c r="AE97" s="15"/>
      <c r="AF97" s="15"/>
      <c r="AG97" s="15"/>
      <c r="AH97" s="15"/>
      <c r="AI97" s="15">
        <f t="shared" si="33"/>
        <v>0</v>
      </c>
      <c r="AJ97" s="14"/>
      <c r="AK97" s="15"/>
      <c r="AL97" s="15"/>
      <c r="AM97" s="15"/>
      <c r="AN97" s="15"/>
      <c r="AO97" s="15"/>
      <c r="AP97" s="15"/>
      <c r="AQ97" s="15"/>
      <c r="AR97" s="15"/>
      <c r="AS97" s="15"/>
      <c r="AT97" s="15">
        <f t="shared" si="34"/>
        <v>0</v>
      </c>
      <c r="AU97" s="15">
        <f t="shared" si="35"/>
        <v>0</v>
      </c>
      <c r="AV97" s="15">
        <f t="shared" si="36"/>
        <v>0</v>
      </c>
      <c r="AW97" s="14"/>
      <c r="AX97" s="15"/>
      <c r="AY97" s="15"/>
      <c r="AZ97" s="15"/>
      <c r="BA97" s="15">
        <f t="shared" si="46"/>
        <v>0</v>
      </c>
      <c r="BB97" s="15">
        <f t="shared" si="45"/>
        <v>0</v>
      </c>
      <c r="BC97" s="15">
        <f t="shared" si="43"/>
        <v>0</v>
      </c>
      <c r="BD97" s="15">
        <f t="shared" si="39"/>
        <v>0</v>
      </c>
      <c r="BE97" s="15"/>
      <c r="BF97" s="15"/>
    </row>
    <row r="98" spans="1:58" s="16" customFormat="1" ht="36" customHeight="1" x14ac:dyDescent="0.25">
      <c r="A98" s="8"/>
      <c r="B98" s="11" t="s">
        <v>210</v>
      </c>
      <c r="C98" s="8"/>
      <c r="D98" s="12"/>
      <c r="E98" s="13"/>
      <c r="F98" s="14">
        <f t="shared" si="32"/>
        <v>0</v>
      </c>
      <c r="G98" s="14"/>
      <c r="H98" s="15"/>
      <c r="I98" s="14">
        <f t="shared" si="44"/>
        <v>0</v>
      </c>
      <c r="J98" s="14"/>
      <c r="K98" s="15"/>
      <c r="L98" s="15"/>
      <c r="M98" s="15"/>
      <c r="N98" s="15"/>
      <c r="O98" s="15"/>
      <c r="P98" s="15">
        <f t="shared" si="31"/>
        <v>0</v>
      </c>
      <c r="Q98" s="15"/>
      <c r="R98" s="14">
        <f t="shared" si="41"/>
        <v>0</v>
      </c>
      <c r="S98" s="15"/>
      <c r="T98" s="15"/>
      <c r="U98" s="15"/>
      <c r="V98" s="15"/>
      <c r="W98" s="14"/>
      <c r="X98" s="14"/>
      <c r="Y98" s="15"/>
      <c r="Z98" s="15"/>
      <c r="AA98" s="14"/>
      <c r="AB98" s="15"/>
      <c r="AC98" s="15"/>
      <c r="AD98" s="15"/>
      <c r="AE98" s="15"/>
      <c r="AF98" s="15"/>
      <c r="AG98" s="15"/>
      <c r="AH98" s="15"/>
      <c r="AI98" s="15">
        <f t="shared" si="33"/>
        <v>0</v>
      </c>
      <c r="AJ98" s="14"/>
      <c r="AK98" s="15"/>
      <c r="AL98" s="15"/>
      <c r="AM98" s="15"/>
      <c r="AN98" s="15"/>
      <c r="AO98" s="15"/>
      <c r="AP98" s="15"/>
      <c r="AQ98" s="15"/>
      <c r="AR98" s="15"/>
      <c r="AS98" s="15"/>
      <c r="AT98" s="15">
        <f t="shared" si="34"/>
        <v>0</v>
      </c>
      <c r="AU98" s="15">
        <f t="shared" si="35"/>
        <v>0</v>
      </c>
      <c r="AV98" s="15">
        <f t="shared" si="36"/>
        <v>0</v>
      </c>
      <c r="AW98" s="14"/>
      <c r="AX98" s="15"/>
      <c r="AY98" s="15"/>
      <c r="AZ98" s="15"/>
      <c r="BA98" s="15">
        <f t="shared" si="46"/>
        <v>0</v>
      </c>
      <c r="BB98" s="15">
        <f t="shared" si="45"/>
        <v>0</v>
      </c>
      <c r="BC98" s="15">
        <f t="shared" si="43"/>
        <v>0</v>
      </c>
      <c r="BD98" s="15">
        <f t="shared" si="39"/>
        <v>0</v>
      </c>
      <c r="BE98" s="15"/>
      <c r="BF98" s="15"/>
    </row>
    <row r="99" spans="1:58" s="16" customFormat="1" ht="36" customHeight="1" x14ac:dyDescent="0.25">
      <c r="A99" s="7">
        <f>1+A97</f>
        <v>78</v>
      </c>
      <c r="B99" s="17" t="s">
        <v>211</v>
      </c>
      <c r="C99" s="7" t="s">
        <v>212</v>
      </c>
      <c r="D99" s="18" t="s">
        <v>49</v>
      </c>
      <c r="E99" s="13" t="s">
        <v>50</v>
      </c>
      <c r="F99" s="14">
        <f t="shared" si="32"/>
        <v>283034130.75</v>
      </c>
      <c r="G99" s="14">
        <v>36273781.600000001</v>
      </c>
      <c r="H99" s="15">
        <v>1298328</v>
      </c>
      <c r="I99" s="14">
        <f t="shared" si="44"/>
        <v>161355865.82999998</v>
      </c>
      <c r="J99" s="14">
        <v>87638705.579999998</v>
      </c>
      <c r="K99" s="15">
        <f>10598056.02+39606.3+968161.81+2961484.78</f>
        <v>14567308.91</v>
      </c>
      <c r="L99" s="15">
        <f>664858.15+363902.38+9199306.57+1968190.02+26557083.82+1461614.7</f>
        <v>40214955.640000001</v>
      </c>
      <c r="M99" s="15">
        <v>1461614.7</v>
      </c>
      <c r="N99" s="15">
        <v>9199306.5700000003</v>
      </c>
      <c r="O99" s="15">
        <v>1968190.02</v>
      </c>
      <c r="P99" s="15">
        <f t="shared" si="31"/>
        <v>32856441.030000001</v>
      </c>
      <c r="Q99" s="15"/>
      <c r="R99" s="14">
        <v>13483932.800000001</v>
      </c>
      <c r="S99" s="15">
        <v>3667064.1</v>
      </c>
      <c r="T99" s="15">
        <v>2484321.6</v>
      </c>
      <c r="U99" s="15">
        <v>6043887.0999999996</v>
      </c>
      <c r="V99" s="15">
        <v>1288660</v>
      </c>
      <c r="W99" s="14">
        <v>8771999.2599999998</v>
      </c>
      <c r="X99" s="14">
        <f>49801089.05+254467.82+116560.12+10793.58</f>
        <v>50182910.569999993</v>
      </c>
      <c r="Y99" s="15"/>
      <c r="Z99" s="15">
        <f>254467.82+116560.12+10793.58</f>
        <v>381821.52</v>
      </c>
      <c r="AA99" s="14">
        <v>1278317.6200000001</v>
      </c>
      <c r="AB99" s="15"/>
      <c r="AC99" s="15"/>
      <c r="AD99" s="15">
        <f>673835.82+205125</f>
        <v>878960.82</v>
      </c>
      <c r="AE99" s="15">
        <v>369727.2</v>
      </c>
      <c r="AF99" s="15"/>
      <c r="AG99" s="15">
        <v>29629.599999999999</v>
      </c>
      <c r="AH99" s="15"/>
      <c r="AI99" s="15">
        <f t="shared" si="33"/>
        <v>1.5279510989785194E-10</v>
      </c>
      <c r="AJ99" s="14">
        <v>21113599</v>
      </c>
      <c r="AK99" s="15"/>
      <c r="AL99" s="15"/>
      <c r="AM99" s="15"/>
      <c r="AN99" s="15"/>
      <c r="AO99" s="15">
        <v>12001265.550000001</v>
      </c>
      <c r="AP99" s="15"/>
      <c r="AQ99" s="15"/>
      <c r="AR99" s="15"/>
      <c r="AS99" s="15"/>
      <c r="AT99" s="15">
        <f t="shared" si="34"/>
        <v>9112333.4499999993</v>
      </c>
      <c r="AU99" s="15">
        <f t="shared" si="35"/>
        <v>0</v>
      </c>
      <c r="AV99" s="15">
        <f t="shared" si="36"/>
        <v>0</v>
      </c>
      <c r="AW99" s="14">
        <v>64290884.32</v>
      </c>
      <c r="AX99" s="15"/>
      <c r="AY99" s="15"/>
      <c r="AZ99" s="15"/>
      <c r="BA99" s="15">
        <f t="shared" si="46"/>
        <v>64290884.32</v>
      </c>
      <c r="BB99" s="15">
        <f t="shared" si="45"/>
        <v>0</v>
      </c>
      <c r="BC99" s="15">
        <f t="shared" si="43"/>
        <v>0</v>
      </c>
      <c r="BD99" s="15">
        <f t="shared" si="39"/>
        <v>0</v>
      </c>
      <c r="BE99" s="15"/>
      <c r="BF99" s="15"/>
    </row>
    <row r="100" spans="1:58" s="16" customFormat="1" ht="36" customHeight="1" x14ac:dyDescent="0.25">
      <c r="A100" s="8"/>
      <c r="B100" s="11" t="s">
        <v>213</v>
      </c>
      <c r="C100" s="8"/>
      <c r="D100" s="18"/>
      <c r="E100" s="13"/>
      <c r="F100" s="14">
        <f t="shared" si="32"/>
        <v>0</v>
      </c>
      <c r="G100" s="14"/>
      <c r="H100" s="15"/>
      <c r="I100" s="14">
        <f t="shared" si="44"/>
        <v>0</v>
      </c>
      <c r="J100" s="14"/>
      <c r="K100" s="15"/>
      <c r="L100" s="15"/>
      <c r="M100" s="15"/>
      <c r="N100" s="15"/>
      <c r="O100" s="15"/>
      <c r="P100" s="15">
        <f t="shared" si="31"/>
        <v>0</v>
      </c>
      <c r="Q100" s="15"/>
      <c r="R100" s="14">
        <f>S100+T100+U100+V100</f>
        <v>0</v>
      </c>
      <c r="S100" s="15"/>
      <c r="T100" s="15"/>
      <c r="U100" s="15"/>
      <c r="V100" s="15"/>
      <c r="W100" s="14"/>
      <c r="X100" s="14"/>
      <c r="Y100" s="15"/>
      <c r="Z100" s="15"/>
      <c r="AA100" s="14"/>
      <c r="AB100" s="15"/>
      <c r="AC100" s="15"/>
      <c r="AD100" s="15"/>
      <c r="AE100" s="15"/>
      <c r="AF100" s="15"/>
      <c r="AG100" s="15"/>
      <c r="AH100" s="15"/>
      <c r="AI100" s="15">
        <f t="shared" si="33"/>
        <v>0</v>
      </c>
      <c r="AJ100" s="14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>
        <f t="shared" si="34"/>
        <v>0</v>
      </c>
      <c r="AU100" s="15">
        <f t="shared" si="35"/>
        <v>0</v>
      </c>
      <c r="AV100" s="15">
        <f t="shared" si="36"/>
        <v>0</v>
      </c>
      <c r="AW100" s="14"/>
      <c r="AX100" s="15"/>
      <c r="AY100" s="15"/>
      <c r="AZ100" s="15"/>
      <c r="BA100" s="15">
        <f t="shared" si="46"/>
        <v>0</v>
      </c>
      <c r="BB100" s="15">
        <f t="shared" si="45"/>
        <v>0</v>
      </c>
      <c r="BC100" s="15">
        <f t="shared" si="43"/>
        <v>0</v>
      </c>
      <c r="BD100" s="15">
        <f t="shared" si="39"/>
        <v>0</v>
      </c>
      <c r="BE100" s="15"/>
      <c r="BF100" s="15"/>
    </row>
    <row r="101" spans="1:58" s="16" customFormat="1" ht="36" customHeight="1" x14ac:dyDescent="0.25">
      <c r="A101" s="7">
        <f>1+A99</f>
        <v>79</v>
      </c>
      <c r="B101" s="17" t="s">
        <v>214</v>
      </c>
      <c r="C101" s="7" t="s">
        <v>215</v>
      </c>
      <c r="D101" s="18" t="s">
        <v>49</v>
      </c>
      <c r="E101" s="13" t="s">
        <v>50</v>
      </c>
      <c r="F101" s="14">
        <f t="shared" si="32"/>
        <v>255215053.83999997</v>
      </c>
      <c r="G101" s="14"/>
      <c r="H101" s="15"/>
      <c r="I101" s="14">
        <f t="shared" si="44"/>
        <v>106472421.08</v>
      </c>
      <c r="J101" s="14">
        <v>31034395.170000002</v>
      </c>
      <c r="K101" s="15">
        <v>2056369.88</v>
      </c>
      <c r="L101" s="15">
        <v>19923622.289999999</v>
      </c>
      <c r="M101" s="15">
        <v>577531.21</v>
      </c>
      <c r="N101" s="15">
        <v>4626379.5</v>
      </c>
      <c r="O101" s="15">
        <v>1003176.69</v>
      </c>
      <c r="P101" s="15">
        <f t="shared" si="31"/>
        <v>9054403.0000000037</v>
      </c>
      <c r="Q101" s="15"/>
      <c r="R101" s="14">
        <f>S101+T101+U101+V101</f>
        <v>24247037.800000001</v>
      </c>
      <c r="S101" s="15">
        <v>18068225</v>
      </c>
      <c r="T101" s="15">
        <v>1155553.6000000001</v>
      </c>
      <c r="U101" s="15">
        <v>4701094.2</v>
      </c>
      <c r="V101" s="15">
        <v>322165</v>
      </c>
      <c r="W101" s="14">
        <v>2339310.98</v>
      </c>
      <c r="X101" s="14">
        <v>36097655.759999998</v>
      </c>
      <c r="Y101" s="15"/>
      <c r="Z101" s="15">
        <v>369212.26</v>
      </c>
      <c r="AA101" s="14">
        <v>12754021.369999999</v>
      </c>
      <c r="AB101" s="15">
        <v>11265583.6</v>
      </c>
      <c r="AC101" s="15"/>
      <c r="AD101" s="15">
        <v>648039.38</v>
      </c>
      <c r="AE101" s="15">
        <v>840398.39</v>
      </c>
      <c r="AF101" s="15"/>
      <c r="AG101" s="15"/>
      <c r="AH101" s="15"/>
      <c r="AI101" s="15">
        <f t="shared" si="33"/>
        <v>-4.6566128730773926E-10</v>
      </c>
      <c r="AJ101" s="14">
        <v>129792164.94</v>
      </c>
      <c r="AK101" s="15">
        <v>118913115.84</v>
      </c>
      <c r="AL101" s="15"/>
      <c r="AM101" s="15"/>
      <c r="AN101" s="15"/>
      <c r="AO101" s="15"/>
      <c r="AP101" s="15"/>
      <c r="AQ101" s="15"/>
      <c r="AR101" s="15"/>
      <c r="AS101" s="15"/>
      <c r="AT101" s="15">
        <f t="shared" si="34"/>
        <v>129792164.94</v>
      </c>
      <c r="AU101" s="15">
        <f t="shared" si="35"/>
        <v>118913115.84</v>
      </c>
      <c r="AV101" s="15">
        <f t="shared" si="36"/>
        <v>0</v>
      </c>
      <c r="AW101" s="14">
        <v>18950467.82</v>
      </c>
      <c r="AX101" s="15"/>
      <c r="AY101" s="15"/>
      <c r="AZ101" s="15"/>
      <c r="BA101" s="15">
        <f t="shared" si="46"/>
        <v>18950467.82</v>
      </c>
      <c r="BB101" s="15">
        <f t="shared" si="45"/>
        <v>0</v>
      </c>
      <c r="BC101" s="15">
        <f t="shared" si="43"/>
        <v>0</v>
      </c>
      <c r="BD101" s="15">
        <f t="shared" si="39"/>
        <v>0</v>
      </c>
      <c r="BE101" s="15"/>
      <c r="BF101" s="15"/>
    </row>
    <row r="102" spans="1:58" s="16" customFormat="1" ht="36" customHeight="1" x14ac:dyDescent="0.25">
      <c r="A102" s="7">
        <f>A101+1</f>
        <v>80</v>
      </c>
      <c r="B102" s="17" t="s">
        <v>216</v>
      </c>
      <c r="C102" s="7" t="s">
        <v>217</v>
      </c>
      <c r="D102" s="18" t="s">
        <v>49</v>
      </c>
      <c r="E102" s="13" t="s">
        <v>50</v>
      </c>
      <c r="F102" s="14">
        <f t="shared" si="32"/>
        <v>178100842.28000003</v>
      </c>
      <c r="G102" s="14"/>
      <c r="H102" s="15"/>
      <c r="I102" s="14">
        <f t="shared" si="44"/>
        <v>122715461.42</v>
      </c>
      <c r="J102" s="14">
        <v>33197359.219999999</v>
      </c>
      <c r="K102" s="15">
        <v>2045578.33</v>
      </c>
      <c r="L102" s="15">
        <v>21691014.789999999</v>
      </c>
      <c r="M102" s="15">
        <v>544690.99</v>
      </c>
      <c r="N102" s="15">
        <v>5652087.9900000002</v>
      </c>
      <c r="O102" s="15">
        <v>1258452.76</v>
      </c>
      <c r="P102" s="15">
        <f t="shared" si="31"/>
        <v>9460766.1000000015</v>
      </c>
      <c r="Q102" s="15"/>
      <c r="R102" s="14">
        <f>S102+T102+U102+V102</f>
        <v>8305931.120000001</v>
      </c>
      <c r="S102" s="15"/>
      <c r="T102" s="15">
        <v>1223178.3999999999</v>
      </c>
      <c r="U102" s="15">
        <v>6500278.4000000004</v>
      </c>
      <c r="V102" s="15">
        <v>582474.31999999995</v>
      </c>
      <c r="W102" s="14">
        <v>7461882.8099999996</v>
      </c>
      <c r="X102" s="14">
        <v>71967236.189999998</v>
      </c>
      <c r="Y102" s="15">
        <v>10809450</v>
      </c>
      <c r="Z102" s="15">
        <v>394790.6</v>
      </c>
      <c r="AA102" s="14">
        <v>1783052.08</v>
      </c>
      <c r="AB102" s="15"/>
      <c r="AC102" s="15"/>
      <c r="AD102" s="15">
        <v>1109957.7</v>
      </c>
      <c r="AE102" s="15">
        <v>673094.38</v>
      </c>
      <c r="AF102" s="15"/>
      <c r="AG102" s="15"/>
      <c r="AH102" s="15"/>
      <c r="AI102" s="15">
        <f t="shared" si="33"/>
        <v>1.1641532182693481E-10</v>
      </c>
      <c r="AJ102" s="14">
        <v>13579387.939999999</v>
      </c>
      <c r="AK102" s="15"/>
      <c r="AL102" s="15"/>
      <c r="AM102" s="15"/>
      <c r="AN102" s="15"/>
      <c r="AO102" s="15">
        <v>2392961.3199999998</v>
      </c>
      <c r="AP102" s="15"/>
      <c r="AQ102" s="15"/>
      <c r="AR102" s="15"/>
      <c r="AS102" s="15"/>
      <c r="AT102" s="15">
        <f t="shared" si="34"/>
        <v>11186426.619999999</v>
      </c>
      <c r="AU102" s="15">
        <f t="shared" si="35"/>
        <v>0</v>
      </c>
      <c r="AV102" s="15">
        <f t="shared" si="36"/>
        <v>0</v>
      </c>
      <c r="AW102" s="14">
        <v>41805992.920000002</v>
      </c>
      <c r="AX102" s="15"/>
      <c r="AY102" s="15"/>
      <c r="AZ102" s="15"/>
      <c r="BA102" s="15">
        <f t="shared" si="46"/>
        <v>41805992.920000002</v>
      </c>
      <c r="BB102" s="15">
        <f t="shared" si="45"/>
        <v>0</v>
      </c>
      <c r="BC102" s="15">
        <f t="shared" si="43"/>
        <v>0</v>
      </c>
      <c r="BD102" s="15">
        <f t="shared" si="39"/>
        <v>0</v>
      </c>
      <c r="BE102" s="15"/>
      <c r="BF102" s="15"/>
    </row>
    <row r="103" spans="1:58" s="16" customFormat="1" ht="36" customHeight="1" x14ac:dyDescent="0.25">
      <c r="A103" s="7">
        <f t="shared" ref="A103:A111" si="47">A102+1</f>
        <v>81</v>
      </c>
      <c r="B103" s="17" t="s">
        <v>218</v>
      </c>
      <c r="C103" s="7" t="s">
        <v>219</v>
      </c>
      <c r="D103" s="18" t="s">
        <v>49</v>
      </c>
      <c r="E103" s="13" t="s">
        <v>50</v>
      </c>
      <c r="F103" s="14">
        <f t="shared" si="32"/>
        <v>654290897.55000007</v>
      </c>
      <c r="G103" s="14"/>
      <c r="H103" s="15"/>
      <c r="I103" s="14">
        <f t="shared" si="44"/>
        <v>302470295.78000003</v>
      </c>
      <c r="J103" s="14">
        <v>131302873.51000001</v>
      </c>
      <c r="K103" s="15">
        <f>3371283.54+4952972.06</f>
        <v>8324255.5999999996</v>
      </c>
      <c r="L103" s="15">
        <f>24900508.5+59054079.81+2566751.4</f>
        <v>86521339.710000008</v>
      </c>
      <c r="M103" s="15">
        <v>2566751.4</v>
      </c>
      <c r="N103" s="15">
        <v>20110625.699999999</v>
      </c>
      <c r="O103" s="15">
        <v>4789882.8</v>
      </c>
      <c r="P103" s="15">
        <f t="shared" si="31"/>
        <v>36457278.200000003</v>
      </c>
      <c r="Q103" s="15">
        <v>898236.02</v>
      </c>
      <c r="R103" s="14">
        <v>40487850.340000004</v>
      </c>
      <c r="S103" s="15"/>
      <c r="T103" s="15">
        <v>4473914.4000000004</v>
      </c>
      <c r="U103" s="15">
        <v>33772956.200000003</v>
      </c>
      <c r="V103" s="15">
        <v>2240979.7400000002</v>
      </c>
      <c r="W103" s="14">
        <v>33937598.799999997</v>
      </c>
      <c r="X103" s="14">
        <f>80772264.66+389195.14+104441.96+685008.1+5478.34</f>
        <v>81956388.199999988</v>
      </c>
      <c r="Y103" s="15"/>
      <c r="Z103" s="15">
        <f>389195.14+104441.96+685008.1+5478.34</f>
        <v>1184123.54</v>
      </c>
      <c r="AA103" s="14">
        <v>14785584.93</v>
      </c>
      <c r="AB103" s="15">
        <v>9211254.75</v>
      </c>
      <c r="AC103" s="15"/>
      <c r="AD103" s="15">
        <v>1743189.68</v>
      </c>
      <c r="AE103" s="15">
        <v>628796.1</v>
      </c>
      <c r="AF103" s="15"/>
      <c r="AG103" s="15"/>
      <c r="AH103" s="15"/>
      <c r="AI103" s="15">
        <f t="shared" si="33"/>
        <v>3202344.4</v>
      </c>
      <c r="AJ103" s="14">
        <v>30225563.859999999</v>
      </c>
      <c r="AK103" s="15"/>
      <c r="AL103" s="15"/>
      <c r="AM103" s="15"/>
      <c r="AN103" s="15"/>
      <c r="AO103" s="15">
        <v>13677803.25</v>
      </c>
      <c r="AP103" s="15"/>
      <c r="AQ103" s="15"/>
      <c r="AR103" s="15"/>
      <c r="AS103" s="15"/>
      <c r="AT103" s="15">
        <f t="shared" si="34"/>
        <v>16547760.609999999</v>
      </c>
      <c r="AU103" s="15">
        <f t="shared" si="35"/>
        <v>0</v>
      </c>
      <c r="AV103" s="15">
        <f t="shared" si="36"/>
        <v>0</v>
      </c>
      <c r="AW103" s="14">
        <v>321595037.91000003</v>
      </c>
      <c r="AX103" s="15"/>
      <c r="AY103" s="15">
        <v>250600.84</v>
      </c>
      <c r="AZ103" s="15"/>
      <c r="BA103" s="15">
        <f t="shared" si="46"/>
        <v>301790357.91000003</v>
      </c>
      <c r="BB103" s="15">
        <f t="shared" si="45"/>
        <v>0</v>
      </c>
      <c r="BC103" s="15">
        <f t="shared" si="43"/>
        <v>250600.84</v>
      </c>
      <c r="BD103" s="15">
        <f t="shared" si="39"/>
        <v>0</v>
      </c>
      <c r="BE103" s="15">
        <v>19804680</v>
      </c>
      <c r="BF103" s="15"/>
    </row>
    <row r="104" spans="1:58" s="16" customFormat="1" ht="36" customHeight="1" x14ac:dyDescent="0.25">
      <c r="A104" s="7">
        <f t="shared" si="47"/>
        <v>82</v>
      </c>
      <c r="B104" s="17" t="s">
        <v>220</v>
      </c>
      <c r="C104" s="7" t="s">
        <v>221</v>
      </c>
      <c r="D104" s="18" t="s">
        <v>49</v>
      </c>
      <c r="E104" s="13"/>
      <c r="F104" s="14">
        <f t="shared" si="32"/>
        <v>26452461.479999997</v>
      </c>
      <c r="G104" s="14"/>
      <c r="H104" s="15"/>
      <c r="I104" s="14">
        <f t="shared" si="44"/>
        <v>26452461.479999997</v>
      </c>
      <c r="J104" s="14">
        <v>7163252.96</v>
      </c>
      <c r="K104" s="15"/>
      <c r="L104" s="15"/>
      <c r="M104" s="15"/>
      <c r="N104" s="15"/>
      <c r="O104" s="15"/>
      <c r="P104" s="15">
        <f t="shared" si="31"/>
        <v>7163252.96</v>
      </c>
      <c r="Q104" s="15"/>
      <c r="R104" s="14">
        <f>S104+T104+U104+V104</f>
        <v>0</v>
      </c>
      <c r="S104" s="15"/>
      <c r="T104" s="15"/>
      <c r="U104" s="15"/>
      <c r="V104" s="15"/>
      <c r="W104" s="14">
        <v>3127755.15</v>
      </c>
      <c r="X104" s="14">
        <v>16161453.369999999</v>
      </c>
      <c r="Y104" s="15"/>
      <c r="Z104" s="15"/>
      <c r="AA104" s="14"/>
      <c r="AB104" s="15"/>
      <c r="AC104" s="15"/>
      <c r="AD104" s="15"/>
      <c r="AE104" s="15"/>
      <c r="AF104" s="15"/>
      <c r="AG104" s="15"/>
      <c r="AH104" s="15"/>
      <c r="AI104" s="15">
        <f t="shared" si="33"/>
        <v>0</v>
      </c>
      <c r="AJ104" s="14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>
        <f t="shared" si="34"/>
        <v>0</v>
      </c>
      <c r="AU104" s="15">
        <f t="shared" si="35"/>
        <v>0</v>
      </c>
      <c r="AV104" s="15">
        <f t="shared" si="36"/>
        <v>0</v>
      </c>
      <c r="AW104" s="14"/>
      <c r="AX104" s="15"/>
      <c r="AY104" s="15"/>
      <c r="AZ104" s="15"/>
      <c r="BA104" s="15">
        <f t="shared" si="46"/>
        <v>0</v>
      </c>
      <c r="BB104" s="15">
        <f t="shared" si="45"/>
        <v>0</v>
      </c>
      <c r="BC104" s="15">
        <f t="shared" si="43"/>
        <v>0</v>
      </c>
      <c r="BD104" s="15">
        <f t="shared" si="39"/>
        <v>0</v>
      </c>
      <c r="BE104" s="15"/>
      <c r="BF104" s="15"/>
    </row>
    <row r="105" spans="1:58" s="16" customFormat="1" ht="36" customHeight="1" x14ac:dyDescent="0.25">
      <c r="A105" s="7">
        <f t="shared" si="47"/>
        <v>83</v>
      </c>
      <c r="B105" s="17" t="s">
        <v>222</v>
      </c>
      <c r="C105" s="7" t="s">
        <v>223</v>
      </c>
      <c r="D105" s="18" t="s">
        <v>49</v>
      </c>
      <c r="E105" s="13"/>
      <c r="F105" s="14">
        <f t="shared" si="32"/>
        <v>150872178.38999999</v>
      </c>
      <c r="G105" s="14"/>
      <c r="H105" s="15"/>
      <c r="I105" s="14">
        <f t="shared" si="44"/>
        <v>17021831.48</v>
      </c>
      <c r="J105" s="14">
        <v>1949828</v>
      </c>
      <c r="K105" s="15"/>
      <c r="L105" s="15"/>
      <c r="M105" s="15"/>
      <c r="N105" s="15"/>
      <c r="O105" s="15"/>
      <c r="P105" s="15">
        <f t="shared" si="31"/>
        <v>1949828</v>
      </c>
      <c r="Q105" s="15"/>
      <c r="R105" s="14">
        <f>S105+T105+U105+V105</f>
        <v>0</v>
      </c>
      <c r="S105" s="15"/>
      <c r="T105" s="15"/>
      <c r="U105" s="15"/>
      <c r="V105" s="15"/>
      <c r="W105" s="14"/>
      <c r="X105" s="14">
        <v>13976304.48</v>
      </c>
      <c r="Y105" s="15"/>
      <c r="Z105" s="15"/>
      <c r="AA105" s="14">
        <v>1095699</v>
      </c>
      <c r="AB105" s="15"/>
      <c r="AC105" s="15"/>
      <c r="AD105" s="15"/>
      <c r="AE105" s="15"/>
      <c r="AF105" s="15"/>
      <c r="AG105" s="15"/>
      <c r="AH105" s="15"/>
      <c r="AI105" s="15">
        <f t="shared" si="33"/>
        <v>1095699</v>
      </c>
      <c r="AJ105" s="14">
        <v>18070208.91</v>
      </c>
      <c r="AK105" s="15"/>
      <c r="AL105" s="15"/>
      <c r="AM105" s="15"/>
      <c r="AN105" s="15"/>
      <c r="AO105" s="15">
        <v>1727916.85</v>
      </c>
      <c r="AP105" s="15"/>
      <c r="AQ105" s="15"/>
      <c r="AR105" s="15"/>
      <c r="AS105" s="15"/>
      <c r="AT105" s="15">
        <f t="shared" si="34"/>
        <v>16342292.060000001</v>
      </c>
      <c r="AU105" s="15">
        <f t="shared" si="35"/>
        <v>0</v>
      </c>
      <c r="AV105" s="15">
        <f t="shared" si="36"/>
        <v>0</v>
      </c>
      <c r="AW105" s="14">
        <v>115780138</v>
      </c>
      <c r="AX105" s="15"/>
      <c r="AY105" s="15"/>
      <c r="AZ105" s="15"/>
      <c r="BA105" s="15">
        <f t="shared" si="46"/>
        <v>115780138</v>
      </c>
      <c r="BB105" s="15">
        <f t="shared" si="45"/>
        <v>0</v>
      </c>
      <c r="BC105" s="15">
        <f t="shared" si="43"/>
        <v>0</v>
      </c>
      <c r="BD105" s="15">
        <f t="shared" si="39"/>
        <v>0</v>
      </c>
      <c r="BE105" s="15"/>
      <c r="BF105" s="15"/>
    </row>
    <row r="106" spans="1:58" s="16" customFormat="1" ht="36" customHeight="1" x14ac:dyDescent="0.25">
      <c r="A106" s="7">
        <f t="shared" si="47"/>
        <v>84</v>
      </c>
      <c r="B106" s="17" t="s">
        <v>224</v>
      </c>
      <c r="C106" s="7" t="s">
        <v>225</v>
      </c>
      <c r="D106" s="18" t="s">
        <v>49</v>
      </c>
      <c r="E106" s="13" t="s">
        <v>50</v>
      </c>
      <c r="F106" s="14">
        <f t="shared" si="32"/>
        <v>304996508.19999999</v>
      </c>
      <c r="G106" s="14"/>
      <c r="H106" s="15"/>
      <c r="I106" s="14">
        <f t="shared" si="44"/>
        <v>182555736.50999999</v>
      </c>
      <c r="J106" s="14">
        <v>72587304.170000002</v>
      </c>
      <c r="K106" s="15">
        <v>48043061.450000003</v>
      </c>
      <c r="L106" s="15">
        <v>2098220.3199999998</v>
      </c>
      <c r="M106" s="15"/>
      <c r="N106" s="15"/>
      <c r="O106" s="15"/>
      <c r="P106" s="15">
        <f t="shared" ref="P106:P125" si="48">J106-K106-L106</f>
        <v>22446022.399999999</v>
      </c>
      <c r="Q106" s="15">
        <v>138735</v>
      </c>
      <c r="R106" s="14">
        <f>S106+T106+U106+V106</f>
        <v>40617.040000000001</v>
      </c>
      <c r="S106" s="15"/>
      <c r="T106" s="15"/>
      <c r="U106" s="15">
        <v>29019.1</v>
      </c>
      <c r="V106" s="15">
        <v>11597.94</v>
      </c>
      <c r="W106" s="14">
        <v>18445633.420000002</v>
      </c>
      <c r="X106" s="14">
        <v>88072602.239999995</v>
      </c>
      <c r="Y106" s="15">
        <v>3242835</v>
      </c>
      <c r="Z106" s="15"/>
      <c r="AA106" s="14">
        <v>3409579.64</v>
      </c>
      <c r="AB106" s="15"/>
      <c r="AC106" s="15"/>
      <c r="AD106" s="15">
        <v>3098392.58</v>
      </c>
      <c r="AE106" s="15">
        <v>311187.06</v>
      </c>
      <c r="AF106" s="15"/>
      <c r="AG106" s="15"/>
      <c r="AH106" s="15"/>
      <c r="AI106" s="15">
        <v>0</v>
      </c>
      <c r="AJ106" s="14">
        <v>29772126.550000001</v>
      </c>
      <c r="AK106" s="15"/>
      <c r="AL106" s="15"/>
      <c r="AM106" s="15"/>
      <c r="AN106" s="15"/>
      <c r="AO106" s="15"/>
      <c r="AP106" s="15"/>
      <c r="AQ106" s="15"/>
      <c r="AR106" s="15"/>
      <c r="AS106" s="15"/>
      <c r="AT106" s="15">
        <f t="shared" si="34"/>
        <v>29772126.550000001</v>
      </c>
      <c r="AU106" s="15">
        <f t="shared" si="35"/>
        <v>0</v>
      </c>
      <c r="AV106" s="15">
        <f t="shared" si="36"/>
        <v>0</v>
      </c>
      <c r="AW106" s="14">
        <v>92668645.140000001</v>
      </c>
      <c r="AX106" s="15"/>
      <c r="AY106" s="15"/>
      <c r="AZ106" s="15"/>
      <c r="BA106" s="15">
        <f t="shared" si="46"/>
        <v>92668645.140000001</v>
      </c>
      <c r="BB106" s="15">
        <f t="shared" si="45"/>
        <v>0</v>
      </c>
      <c r="BC106" s="15">
        <f t="shared" si="43"/>
        <v>0</v>
      </c>
      <c r="BD106" s="15">
        <f t="shared" si="39"/>
        <v>0</v>
      </c>
      <c r="BE106" s="15"/>
      <c r="BF106" s="15"/>
    </row>
    <row r="107" spans="1:58" s="16" customFormat="1" ht="36" customHeight="1" x14ac:dyDescent="0.25">
      <c r="A107" s="7">
        <f t="shared" si="47"/>
        <v>85</v>
      </c>
      <c r="B107" s="17" t="s">
        <v>226</v>
      </c>
      <c r="C107" s="7" t="s">
        <v>227</v>
      </c>
      <c r="D107" s="18" t="s">
        <v>49</v>
      </c>
      <c r="E107" s="13"/>
      <c r="F107" s="14">
        <f t="shared" ref="F107:F138" si="49">G107+I107+AJ107+AW107</f>
        <v>163801312.96000001</v>
      </c>
      <c r="G107" s="14">
        <v>163801312.96000001</v>
      </c>
      <c r="H107" s="15">
        <v>4598245</v>
      </c>
      <c r="I107" s="14">
        <f t="shared" si="44"/>
        <v>0</v>
      </c>
      <c r="J107" s="14"/>
      <c r="K107" s="15"/>
      <c r="L107" s="15"/>
      <c r="M107" s="15"/>
      <c r="N107" s="15"/>
      <c r="O107" s="15"/>
      <c r="P107" s="15">
        <f t="shared" si="48"/>
        <v>0</v>
      </c>
      <c r="Q107" s="15"/>
      <c r="R107" s="14">
        <f>S107+T107+U107+V107</f>
        <v>0</v>
      </c>
      <c r="S107" s="15"/>
      <c r="T107" s="15"/>
      <c r="U107" s="15"/>
      <c r="V107" s="15"/>
      <c r="W107" s="14"/>
      <c r="X107" s="14"/>
      <c r="Y107" s="15"/>
      <c r="Z107" s="15"/>
      <c r="AA107" s="14"/>
      <c r="AB107" s="15"/>
      <c r="AC107" s="15"/>
      <c r="AD107" s="15"/>
      <c r="AE107" s="15"/>
      <c r="AF107" s="15"/>
      <c r="AG107" s="15"/>
      <c r="AH107" s="15"/>
      <c r="AI107" s="15">
        <f t="shared" ref="AI107:AI151" si="50">AA107-AB107-AC107-AD107-AE107-AF107-AG107-AH107</f>
        <v>0</v>
      </c>
      <c r="AJ107" s="14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>
        <f t="shared" ref="AT107:AT138" si="51">AJ107-AO107</f>
        <v>0</v>
      </c>
      <c r="AU107" s="15">
        <f t="shared" ref="AU107:AU138" si="52">AK107-AP107</f>
        <v>0</v>
      </c>
      <c r="AV107" s="15">
        <f t="shared" ref="AV107:AV138" si="53">AN107-AS107</f>
        <v>0</v>
      </c>
      <c r="AW107" s="14"/>
      <c r="AX107" s="15"/>
      <c r="AY107" s="15"/>
      <c r="AZ107" s="15"/>
      <c r="BA107" s="15">
        <f t="shared" si="46"/>
        <v>0</v>
      </c>
      <c r="BB107" s="15">
        <f t="shared" si="45"/>
        <v>0</v>
      </c>
      <c r="BC107" s="15">
        <f t="shared" si="43"/>
        <v>0</v>
      </c>
      <c r="BD107" s="15">
        <f t="shared" si="39"/>
        <v>0</v>
      </c>
      <c r="BE107" s="15"/>
      <c r="BF107" s="15"/>
    </row>
    <row r="108" spans="1:58" s="16" customFormat="1" ht="36" customHeight="1" x14ac:dyDescent="0.25">
      <c r="A108" s="7">
        <f>A107+1</f>
        <v>86</v>
      </c>
      <c r="B108" s="17" t="s">
        <v>228</v>
      </c>
      <c r="C108" s="7" t="s">
        <v>229</v>
      </c>
      <c r="D108" s="18" t="s">
        <v>103</v>
      </c>
      <c r="E108" s="13" t="s">
        <v>50</v>
      </c>
      <c r="F108" s="14">
        <f t="shared" si="49"/>
        <v>524072697.06000006</v>
      </c>
      <c r="G108" s="14"/>
      <c r="H108" s="15"/>
      <c r="I108" s="14">
        <f t="shared" si="44"/>
        <v>206559154.08000001</v>
      </c>
      <c r="J108" s="14">
        <v>102607519.58</v>
      </c>
      <c r="K108" s="15">
        <f>5826399.9+2663248.1</f>
        <v>8489648</v>
      </c>
      <c r="L108" s="15">
        <f>22672112.72+4378139.86+56610102.39+3434591.44</f>
        <v>87094946.409999996</v>
      </c>
      <c r="M108" s="15">
        <v>3434591.44</v>
      </c>
      <c r="N108" s="15">
        <v>22672112.719999999</v>
      </c>
      <c r="O108" s="15">
        <v>4378139.8600000003</v>
      </c>
      <c r="P108" s="15">
        <f t="shared" si="48"/>
        <v>7022925.1700000018</v>
      </c>
      <c r="Q108" s="15"/>
      <c r="R108" s="14">
        <v>24652333.039999999</v>
      </c>
      <c r="S108" s="15">
        <v>4348943.2</v>
      </c>
      <c r="T108" s="15">
        <v>2467712</v>
      </c>
      <c r="U108" s="15">
        <v>14905265</v>
      </c>
      <c r="V108" s="15">
        <v>2930412.84</v>
      </c>
      <c r="W108" s="14">
        <v>5772777.6699999999</v>
      </c>
      <c r="X108" s="14">
        <f>66724444.04+474137.87+111336.03+491855.28+12701.2</f>
        <v>67814474.420000002</v>
      </c>
      <c r="Y108" s="15">
        <v>34914523.5</v>
      </c>
      <c r="Z108" s="15">
        <f>474137.87+111336.03+491855.28+12701.2</f>
        <v>1090030.3800000001</v>
      </c>
      <c r="AA108" s="14">
        <v>5712049.3700000001</v>
      </c>
      <c r="AB108" s="15"/>
      <c r="AC108" s="15"/>
      <c r="AD108" s="15">
        <v>4149492.42</v>
      </c>
      <c r="AE108" s="15">
        <v>1562553.95</v>
      </c>
      <c r="AF108" s="15"/>
      <c r="AG108" s="15"/>
      <c r="AH108" s="15"/>
      <c r="AI108" s="15">
        <f t="shared" si="50"/>
        <v>3.0000000002328306</v>
      </c>
      <c r="AJ108" s="14">
        <v>118087587.64</v>
      </c>
      <c r="AK108" s="15"/>
      <c r="AL108" s="15"/>
      <c r="AM108" s="15"/>
      <c r="AN108" s="15">
        <v>78407488.390000001</v>
      </c>
      <c r="AO108" s="15">
        <v>92070692.019999996</v>
      </c>
      <c r="AP108" s="15"/>
      <c r="AQ108" s="15"/>
      <c r="AR108" s="15"/>
      <c r="AS108" s="15">
        <v>78407488.390000001</v>
      </c>
      <c r="AT108" s="15">
        <f t="shared" si="51"/>
        <v>26016895.620000005</v>
      </c>
      <c r="AU108" s="15">
        <f t="shared" si="52"/>
        <v>0</v>
      </c>
      <c r="AV108" s="15">
        <f t="shared" si="53"/>
        <v>0</v>
      </c>
      <c r="AW108" s="14">
        <v>199425955.34</v>
      </c>
      <c r="AX108" s="15"/>
      <c r="AY108" s="15"/>
      <c r="AZ108" s="15">
        <v>120607268.45</v>
      </c>
      <c r="BA108" s="15">
        <f t="shared" si="46"/>
        <v>180948124.34</v>
      </c>
      <c r="BB108" s="15">
        <f t="shared" si="45"/>
        <v>0</v>
      </c>
      <c r="BC108" s="15">
        <f t="shared" si="43"/>
        <v>0</v>
      </c>
      <c r="BD108" s="15">
        <f t="shared" si="39"/>
        <v>120607268.45</v>
      </c>
      <c r="BE108" s="15">
        <v>18477831</v>
      </c>
      <c r="BF108" s="15"/>
    </row>
    <row r="109" spans="1:58" s="16" customFormat="1" ht="36" customHeight="1" x14ac:dyDescent="0.25">
      <c r="A109" s="7">
        <f t="shared" si="47"/>
        <v>87</v>
      </c>
      <c r="B109" s="17" t="s">
        <v>230</v>
      </c>
      <c r="C109" s="7" t="s">
        <v>231</v>
      </c>
      <c r="D109" s="18" t="s">
        <v>103</v>
      </c>
      <c r="E109" s="13"/>
      <c r="F109" s="14">
        <f t="shared" si="49"/>
        <v>6734409.1800000006</v>
      </c>
      <c r="G109" s="14"/>
      <c r="H109" s="15"/>
      <c r="I109" s="14">
        <f t="shared" si="44"/>
        <v>5957984.4400000004</v>
      </c>
      <c r="J109" s="14">
        <v>551118.46</v>
      </c>
      <c r="K109" s="15"/>
      <c r="L109" s="15"/>
      <c r="M109" s="15"/>
      <c r="N109" s="15"/>
      <c r="O109" s="15"/>
      <c r="P109" s="15">
        <f t="shared" si="48"/>
        <v>551118.46</v>
      </c>
      <c r="Q109" s="15"/>
      <c r="R109" s="14">
        <f t="shared" ref="R109:R119" si="54">S109+T109+U109+V109</f>
        <v>0</v>
      </c>
      <c r="S109" s="15"/>
      <c r="T109" s="15"/>
      <c r="U109" s="15"/>
      <c r="V109" s="15"/>
      <c r="W109" s="14"/>
      <c r="X109" s="14">
        <v>5406865.9800000004</v>
      </c>
      <c r="Y109" s="15"/>
      <c r="Z109" s="15"/>
      <c r="AA109" s="14"/>
      <c r="AB109" s="15"/>
      <c r="AC109" s="15"/>
      <c r="AD109" s="15"/>
      <c r="AE109" s="15"/>
      <c r="AF109" s="15"/>
      <c r="AG109" s="15"/>
      <c r="AH109" s="15"/>
      <c r="AI109" s="15">
        <f t="shared" si="50"/>
        <v>0</v>
      </c>
      <c r="AJ109" s="14">
        <v>776424.74</v>
      </c>
      <c r="AK109" s="15"/>
      <c r="AL109" s="15"/>
      <c r="AM109" s="15"/>
      <c r="AN109" s="15"/>
      <c r="AO109" s="15">
        <v>776424.74</v>
      </c>
      <c r="AP109" s="15"/>
      <c r="AQ109" s="15"/>
      <c r="AR109" s="15"/>
      <c r="AS109" s="15"/>
      <c r="AT109" s="15">
        <f t="shared" si="51"/>
        <v>0</v>
      </c>
      <c r="AU109" s="15">
        <f t="shared" si="52"/>
        <v>0</v>
      </c>
      <c r="AV109" s="15">
        <f t="shared" si="53"/>
        <v>0</v>
      </c>
      <c r="AW109" s="14"/>
      <c r="AX109" s="15"/>
      <c r="AY109" s="15"/>
      <c r="AZ109" s="15"/>
      <c r="BA109" s="15">
        <f t="shared" si="46"/>
        <v>0</v>
      </c>
      <c r="BB109" s="15">
        <f t="shared" si="45"/>
        <v>0</v>
      </c>
      <c r="BC109" s="15">
        <f t="shared" si="43"/>
        <v>0</v>
      </c>
      <c r="BD109" s="15">
        <f t="shared" si="39"/>
        <v>0</v>
      </c>
      <c r="BE109" s="15"/>
      <c r="BF109" s="15"/>
    </row>
    <row r="110" spans="1:58" s="16" customFormat="1" ht="36" customHeight="1" x14ac:dyDescent="0.25">
      <c r="A110" s="7">
        <f>A109+1</f>
        <v>88</v>
      </c>
      <c r="B110" s="17" t="s">
        <v>232</v>
      </c>
      <c r="C110" s="7" t="s">
        <v>233</v>
      </c>
      <c r="D110" s="18" t="s">
        <v>103</v>
      </c>
      <c r="E110" s="13"/>
      <c r="F110" s="14">
        <f t="shared" si="49"/>
        <v>11465618.49</v>
      </c>
      <c r="G110" s="14"/>
      <c r="H110" s="15"/>
      <c r="I110" s="14">
        <f t="shared" si="44"/>
        <v>10427137.58</v>
      </c>
      <c r="J110" s="14"/>
      <c r="K110" s="15"/>
      <c r="L110" s="15"/>
      <c r="M110" s="15"/>
      <c r="N110" s="15"/>
      <c r="O110" s="15"/>
      <c r="P110" s="15">
        <f t="shared" si="48"/>
        <v>0</v>
      </c>
      <c r="Q110" s="15"/>
      <c r="R110" s="14">
        <f t="shared" si="54"/>
        <v>0</v>
      </c>
      <c r="S110" s="15"/>
      <c r="T110" s="15"/>
      <c r="U110" s="15"/>
      <c r="V110" s="15"/>
      <c r="W110" s="14"/>
      <c r="X110" s="14"/>
      <c r="Y110" s="15"/>
      <c r="Z110" s="15"/>
      <c r="AA110" s="14">
        <v>10427137.58</v>
      </c>
      <c r="AB110" s="15">
        <v>2784246.42</v>
      </c>
      <c r="AC110" s="15">
        <v>7642891.1600000001</v>
      </c>
      <c r="AD110" s="15"/>
      <c r="AE110" s="15"/>
      <c r="AF110" s="15"/>
      <c r="AG110" s="15"/>
      <c r="AH110" s="15"/>
      <c r="AI110" s="15">
        <f t="shared" si="50"/>
        <v>0</v>
      </c>
      <c r="AJ110" s="14">
        <v>1038480.91</v>
      </c>
      <c r="AK110" s="15"/>
      <c r="AL110" s="15"/>
      <c r="AM110" s="15"/>
      <c r="AN110" s="15"/>
      <c r="AO110" s="15">
        <v>1038480.91</v>
      </c>
      <c r="AP110" s="15"/>
      <c r="AQ110" s="15"/>
      <c r="AR110" s="15"/>
      <c r="AS110" s="15"/>
      <c r="AT110" s="15">
        <f t="shared" si="51"/>
        <v>0</v>
      </c>
      <c r="AU110" s="15">
        <f t="shared" si="52"/>
        <v>0</v>
      </c>
      <c r="AV110" s="15">
        <f t="shared" si="53"/>
        <v>0</v>
      </c>
      <c r="AW110" s="14"/>
      <c r="AX110" s="15"/>
      <c r="AY110" s="15"/>
      <c r="AZ110" s="15"/>
      <c r="BA110" s="15">
        <f t="shared" si="46"/>
        <v>0</v>
      </c>
      <c r="BB110" s="15">
        <f t="shared" si="45"/>
        <v>0</v>
      </c>
      <c r="BC110" s="15">
        <f t="shared" si="43"/>
        <v>0</v>
      </c>
      <c r="BD110" s="15">
        <f t="shared" si="39"/>
        <v>0</v>
      </c>
      <c r="BE110" s="15"/>
      <c r="BF110" s="15"/>
    </row>
    <row r="111" spans="1:58" s="16" customFormat="1" ht="36" customHeight="1" x14ac:dyDescent="0.25">
      <c r="A111" s="7">
        <f t="shared" si="47"/>
        <v>89</v>
      </c>
      <c r="B111" s="17" t="s">
        <v>234</v>
      </c>
      <c r="C111" s="7" t="s">
        <v>235</v>
      </c>
      <c r="D111" s="18" t="s">
        <v>103</v>
      </c>
      <c r="E111" s="13"/>
      <c r="F111" s="14">
        <f t="shared" si="49"/>
        <v>818598.46</v>
      </c>
      <c r="G111" s="14"/>
      <c r="H111" s="15"/>
      <c r="I111" s="14">
        <f t="shared" si="44"/>
        <v>818598.46</v>
      </c>
      <c r="J111" s="14">
        <v>515850.4</v>
      </c>
      <c r="K111" s="15"/>
      <c r="L111" s="15"/>
      <c r="M111" s="15"/>
      <c r="N111" s="15"/>
      <c r="O111" s="15"/>
      <c r="P111" s="15">
        <f t="shared" si="48"/>
        <v>515850.4</v>
      </c>
      <c r="Q111" s="15"/>
      <c r="R111" s="14">
        <f t="shared" si="54"/>
        <v>0</v>
      </c>
      <c r="S111" s="15"/>
      <c r="T111" s="15"/>
      <c r="U111" s="15"/>
      <c r="V111" s="15"/>
      <c r="W111" s="14"/>
      <c r="X111" s="14">
        <v>302748.06</v>
      </c>
      <c r="Y111" s="15"/>
      <c r="Z111" s="15"/>
      <c r="AA111" s="14"/>
      <c r="AB111" s="15"/>
      <c r="AC111" s="15"/>
      <c r="AD111" s="15"/>
      <c r="AE111" s="15"/>
      <c r="AF111" s="15"/>
      <c r="AG111" s="15"/>
      <c r="AH111" s="15"/>
      <c r="AI111" s="15">
        <f t="shared" si="50"/>
        <v>0</v>
      </c>
      <c r="AJ111" s="14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>
        <f t="shared" si="51"/>
        <v>0</v>
      </c>
      <c r="AU111" s="15">
        <f t="shared" si="52"/>
        <v>0</v>
      </c>
      <c r="AV111" s="15">
        <f t="shared" si="53"/>
        <v>0</v>
      </c>
      <c r="AW111" s="14"/>
      <c r="AX111" s="15"/>
      <c r="AY111" s="15"/>
      <c r="AZ111" s="15"/>
      <c r="BA111" s="15">
        <f t="shared" si="46"/>
        <v>0</v>
      </c>
      <c r="BB111" s="15">
        <f t="shared" si="45"/>
        <v>0</v>
      </c>
      <c r="BC111" s="15">
        <f t="shared" si="43"/>
        <v>0</v>
      </c>
      <c r="BD111" s="15">
        <f t="shared" ref="BD111:BD142" si="55">AZ111</f>
        <v>0</v>
      </c>
      <c r="BE111" s="15"/>
      <c r="BF111" s="15"/>
    </row>
    <row r="112" spans="1:58" s="16" customFormat="1" ht="36" customHeight="1" x14ac:dyDescent="0.25">
      <c r="A112" s="8"/>
      <c r="B112" s="11" t="s">
        <v>236</v>
      </c>
      <c r="C112" s="8"/>
      <c r="D112" s="18"/>
      <c r="E112" s="13"/>
      <c r="F112" s="14">
        <f t="shared" si="49"/>
        <v>0</v>
      </c>
      <c r="G112" s="14"/>
      <c r="H112" s="15"/>
      <c r="I112" s="14">
        <f t="shared" si="44"/>
        <v>0</v>
      </c>
      <c r="J112" s="14"/>
      <c r="K112" s="15"/>
      <c r="L112" s="15"/>
      <c r="M112" s="15"/>
      <c r="N112" s="15"/>
      <c r="O112" s="15"/>
      <c r="P112" s="15">
        <f t="shared" si="48"/>
        <v>0</v>
      </c>
      <c r="Q112" s="15"/>
      <c r="R112" s="14">
        <f t="shared" si="54"/>
        <v>0</v>
      </c>
      <c r="S112" s="15"/>
      <c r="T112" s="15"/>
      <c r="U112" s="15"/>
      <c r="V112" s="15"/>
      <c r="W112" s="14"/>
      <c r="X112" s="14"/>
      <c r="Y112" s="15"/>
      <c r="Z112" s="15"/>
      <c r="AA112" s="14"/>
      <c r="AB112" s="15"/>
      <c r="AC112" s="15"/>
      <c r="AD112" s="15"/>
      <c r="AE112" s="15"/>
      <c r="AF112" s="15"/>
      <c r="AG112" s="15"/>
      <c r="AH112" s="15"/>
      <c r="AI112" s="15">
        <f t="shared" si="50"/>
        <v>0</v>
      </c>
      <c r="AJ112" s="14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>
        <f t="shared" si="51"/>
        <v>0</v>
      </c>
      <c r="AU112" s="15">
        <f t="shared" si="52"/>
        <v>0</v>
      </c>
      <c r="AV112" s="15">
        <f t="shared" si="53"/>
        <v>0</v>
      </c>
      <c r="AW112" s="14"/>
      <c r="AX112" s="15"/>
      <c r="AY112" s="15"/>
      <c r="AZ112" s="15"/>
      <c r="BA112" s="15">
        <f t="shared" si="46"/>
        <v>0</v>
      </c>
      <c r="BB112" s="15">
        <f t="shared" si="45"/>
        <v>0</v>
      </c>
      <c r="BC112" s="15">
        <f t="shared" si="43"/>
        <v>0</v>
      </c>
      <c r="BD112" s="15">
        <f t="shared" si="55"/>
        <v>0</v>
      </c>
      <c r="BE112" s="15"/>
      <c r="BF112" s="15"/>
    </row>
    <row r="113" spans="1:58" s="16" customFormat="1" ht="36" customHeight="1" x14ac:dyDescent="0.25">
      <c r="A113" s="7">
        <f>A111+1</f>
        <v>90</v>
      </c>
      <c r="B113" s="17" t="s">
        <v>237</v>
      </c>
      <c r="C113" s="7" t="s">
        <v>238</v>
      </c>
      <c r="D113" s="18" t="s">
        <v>49</v>
      </c>
      <c r="E113" s="13" t="s">
        <v>50</v>
      </c>
      <c r="F113" s="14">
        <f t="shared" si="49"/>
        <v>400488200.50999999</v>
      </c>
      <c r="G113" s="14">
        <v>68993483.599999994</v>
      </c>
      <c r="H113" s="15"/>
      <c r="I113" s="14">
        <f t="shared" si="44"/>
        <v>231891005.31999999</v>
      </c>
      <c r="J113" s="14">
        <v>123359467.15000001</v>
      </c>
      <c r="K113" s="15">
        <v>27885452.73</v>
      </c>
      <c r="L113" s="15">
        <v>64025266.329999998</v>
      </c>
      <c r="M113" s="15">
        <v>3904073.34</v>
      </c>
      <c r="N113" s="15">
        <v>17004849.329999998</v>
      </c>
      <c r="O113" s="15">
        <v>4358996.49</v>
      </c>
      <c r="P113" s="15">
        <f t="shared" si="48"/>
        <v>31448748.090000004</v>
      </c>
      <c r="Q113" s="15"/>
      <c r="R113" s="14">
        <f t="shared" si="54"/>
        <v>25816495.920000002</v>
      </c>
      <c r="S113" s="15">
        <v>6991617.5</v>
      </c>
      <c r="T113" s="15">
        <v>3028879.2</v>
      </c>
      <c r="U113" s="15">
        <v>13686462.800000001</v>
      </c>
      <c r="V113" s="15">
        <v>2109536.42</v>
      </c>
      <c r="W113" s="14">
        <v>4551225.38</v>
      </c>
      <c r="X113" s="14">
        <v>47696412.530000001</v>
      </c>
      <c r="Y113" s="15"/>
      <c r="Z113" s="15">
        <v>2037659.14</v>
      </c>
      <c r="AA113" s="14">
        <v>30467404.34</v>
      </c>
      <c r="AB113" s="15">
        <v>6775875.5199999996</v>
      </c>
      <c r="AC113" s="15"/>
      <c r="AD113" s="15">
        <v>1996698</v>
      </c>
      <c r="AE113" s="15">
        <v>696443.58</v>
      </c>
      <c r="AF113" s="15"/>
      <c r="AG113" s="15"/>
      <c r="AH113" s="15"/>
      <c r="AI113" s="15">
        <f t="shared" si="50"/>
        <v>20998387.240000002</v>
      </c>
      <c r="AJ113" s="14">
        <v>15148231.310000001</v>
      </c>
      <c r="AK113" s="15"/>
      <c r="AL113" s="15"/>
      <c r="AM113" s="15"/>
      <c r="AN113" s="15"/>
      <c r="AO113" s="15">
        <v>12948863.359999999</v>
      </c>
      <c r="AP113" s="15"/>
      <c r="AQ113" s="15"/>
      <c r="AR113" s="15"/>
      <c r="AS113" s="15"/>
      <c r="AT113" s="15">
        <f t="shared" si="51"/>
        <v>2199367.9500000011</v>
      </c>
      <c r="AU113" s="15">
        <f t="shared" si="52"/>
        <v>0</v>
      </c>
      <c r="AV113" s="15">
        <f t="shared" si="53"/>
        <v>0</v>
      </c>
      <c r="AW113" s="14">
        <v>84455480.280000001</v>
      </c>
      <c r="AX113" s="15"/>
      <c r="AY113" s="15">
        <v>144577.41</v>
      </c>
      <c r="AZ113" s="15"/>
      <c r="BA113" s="15">
        <f t="shared" si="46"/>
        <v>84455480.280000001</v>
      </c>
      <c r="BB113" s="15">
        <f t="shared" si="45"/>
        <v>0</v>
      </c>
      <c r="BC113" s="15">
        <f t="shared" si="43"/>
        <v>144577.41</v>
      </c>
      <c r="BD113" s="15">
        <f t="shared" si="55"/>
        <v>0</v>
      </c>
      <c r="BE113" s="15"/>
      <c r="BF113" s="15"/>
    </row>
    <row r="114" spans="1:58" s="16" customFormat="1" ht="36" customHeight="1" x14ac:dyDescent="0.25">
      <c r="A114" s="7">
        <f>1+A113</f>
        <v>91</v>
      </c>
      <c r="B114" s="17" t="s">
        <v>239</v>
      </c>
      <c r="C114" s="7" t="s">
        <v>240</v>
      </c>
      <c r="D114" s="18" t="s">
        <v>103</v>
      </c>
      <c r="E114" s="13"/>
      <c r="F114" s="14">
        <f t="shared" si="49"/>
        <v>12553157.460000001</v>
      </c>
      <c r="G114" s="14"/>
      <c r="H114" s="15"/>
      <c r="I114" s="14">
        <f t="shared" si="44"/>
        <v>4819295.25</v>
      </c>
      <c r="J114" s="14">
        <v>30270.16</v>
      </c>
      <c r="K114" s="15"/>
      <c r="L114" s="15"/>
      <c r="M114" s="15"/>
      <c r="N114" s="15"/>
      <c r="O114" s="15"/>
      <c r="P114" s="15">
        <f t="shared" si="48"/>
        <v>30270.16</v>
      </c>
      <c r="Q114" s="15"/>
      <c r="R114" s="14">
        <f t="shared" si="54"/>
        <v>0</v>
      </c>
      <c r="S114" s="15"/>
      <c r="T114" s="15"/>
      <c r="U114" s="15"/>
      <c r="V114" s="15"/>
      <c r="W114" s="14">
        <v>892200</v>
      </c>
      <c r="X114" s="14">
        <v>3896825.09</v>
      </c>
      <c r="Y114" s="15"/>
      <c r="Z114" s="15"/>
      <c r="AA114" s="14"/>
      <c r="AB114" s="15"/>
      <c r="AC114" s="15"/>
      <c r="AD114" s="15"/>
      <c r="AE114" s="15"/>
      <c r="AF114" s="15"/>
      <c r="AG114" s="15"/>
      <c r="AH114" s="15"/>
      <c r="AI114" s="15">
        <f t="shared" si="50"/>
        <v>0</v>
      </c>
      <c r="AJ114" s="14">
        <v>7733862.21</v>
      </c>
      <c r="AK114" s="15"/>
      <c r="AL114" s="15"/>
      <c r="AM114" s="15"/>
      <c r="AN114" s="15"/>
      <c r="AO114" s="15">
        <v>7733862.21</v>
      </c>
      <c r="AP114" s="15"/>
      <c r="AQ114" s="15"/>
      <c r="AR114" s="15"/>
      <c r="AS114" s="15"/>
      <c r="AT114" s="15">
        <f t="shared" si="51"/>
        <v>0</v>
      </c>
      <c r="AU114" s="15">
        <f t="shared" si="52"/>
        <v>0</v>
      </c>
      <c r="AV114" s="15">
        <f t="shared" si="53"/>
        <v>0</v>
      </c>
      <c r="AW114" s="14"/>
      <c r="AX114" s="15"/>
      <c r="AY114" s="15"/>
      <c r="AZ114" s="15"/>
      <c r="BA114" s="15">
        <f t="shared" si="46"/>
        <v>0</v>
      </c>
      <c r="BB114" s="15">
        <f t="shared" si="45"/>
        <v>0</v>
      </c>
      <c r="BC114" s="15">
        <f t="shared" si="43"/>
        <v>0</v>
      </c>
      <c r="BD114" s="15">
        <f t="shared" si="55"/>
        <v>0</v>
      </c>
      <c r="BE114" s="15"/>
      <c r="BF114" s="15"/>
    </row>
    <row r="115" spans="1:58" s="16" customFormat="1" ht="36" customHeight="1" x14ac:dyDescent="0.25">
      <c r="A115" s="7">
        <f t="shared" ref="A115:A118" si="56">1+A114</f>
        <v>92</v>
      </c>
      <c r="B115" s="17" t="s">
        <v>241</v>
      </c>
      <c r="C115" s="7" t="s">
        <v>242</v>
      </c>
      <c r="D115" s="18" t="s">
        <v>103</v>
      </c>
      <c r="E115" s="13"/>
      <c r="F115" s="14">
        <f t="shared" si="49"/>
        <v>25262997.620000001</v>
      </c>
      <c r="G115" s="14"/>
      <c r="H115" s="15"/>
      <c r="I115" s="14">
        <f t="shared" si="44"/>
        <v>19762912.23</v>
      </c>
      <c r="J115" s="14"/>
      <c r="K115" s="15"/>
      <c r="L115" s="15"/>
      <c r="M115" s="15"/>
      <c r="N115" s="15"/>
      <c r="O115" s="15"/>
      <c r="P115" s="15">
        <f t="shared" si="48"/>
        <v>0</v>
      </c>
      <c r="Q115" s="15"/>
      <c r="R115" s="14">
        <f t="shared" si="54"/>
        <v>0</v>
      </c>
      <c r="S115" s="15"/>
      <c r="T115" s="15"/>
      <c r="U115" s="15"/>
      <c r="V115" s="15"/>
      <c r="W115" s="14"/>
      <c r="X115" s="14">
        <v>19762912.23</v>
      </c>
      <c r="Y115" s="15"/>
      <c r="Z115" s="15"/>
      <c r="AA115" s="14"/>
      <c r="AB115" s="15"/>
      <c r="AC115" s="15"/>
      <c r="AD115" s="15"/>
      <c r="AE115" s="15"/>
      <c r="AF115" s="15"/>
      <c r="AG115" s="15"/>
      <c r="AH115" s="15"/>
      <c r="AI115" s="15">
        <f t="shared" si="50"/>
        <v>0</v>
      </c>
      <c r="AJ115" s="14">
        <v>5074069.0199999996</v>
      </c>
      <c r="AK115" s="15"/>
      <c r="AL115" s="15"/>
      <c r="AM115" s="15"/>
      <c r="AN115" s="15"/>
      <c r="AO115" s="15"/>
      <c r="AP115" s="15"/>
      <c r="AQ115" s="15"/>
      <c r="AR115" s="15"/>
      <c r="AS115" s="15"/>
      <c r="AT115" s="15">
        <f t="shared" si="51"/>
        <v>5074069.0199999996</v>
      </c>
      <c r="AU115" s="15">
        <f t="shared" si="52"/>
        <v>0</v>
      </c>
      <c r="AV115" s="15">
        <f t="shared" si="53"/>
        <v>0</v>
      </c>
      <c r="AW115" s="14">
        <v>426016.37</v>
      </c>
      <c r="AX115" s="15"/>
      <c r="AY115" s="15"/>
      <c r="AZ115" s="15"/>
      <c r="BA115" s="15">
        <f t="shared" si="46"/>
        <v>426016.37</v>
      </c>
      <c r="BB115" s="15">
        <f t="shared" si="45"/>
        <v>0</v>
      </c>
      <c r="BC115" s="15">
        <f t="shared" si="43"/>
        <v>0</v>
      </c>
      <c r="BD115" s="15">
        <f t="shared" si="55"/>
        <v>0</v>
      </c>
      <c r="BE115" s="15"/>
      <c r="BF115" s="15"/>
    </row>
    <row r="116" spans="1:58" s="16" customFormat="1" ht="36" customHeight="1" x14ac:dyDescent="0.25">
      <c r="A116" s="7">
        <f t="shared" si="56"/>
        <v>93</v>
      </c>
      <c r="B116" s="17" t="s">
        <v>243</v>
      </c>
      <c r="C116" s="7" t="s">
        <v>244</v>
      </c>
      <c r="D116" s="18" t="s">
        <v>103</v>
      </c>
      <c r="E116" s="13"/>
      <c r="F116" s="14">
        <f t="shared" si="49"/>
        <v>7335149.9699999997</v>
      </c>
      <c r="G116" s="14"/>
      <c r="H116" s="15"/>
      <c r="I116" s="14">
        <f t="shared" si="44"/>
        <v>7335149.9699999997</v>
      </c>
      <c r="J116" s="14"/>
      <c r="K116" s="15"/>
      <c r="L116" s="15"/>
      <c r="M116" s="15"/>
      <c r="N116" s="15"/>
      <c r="O116" s="15"/>
      <c r="P116" s="15">
        <f t="shared" si="48"/>
        <v>0</v>
      </c>
      <c r="Q116" s="15"/>
      <c r="R116" s="14">
        <f t="shared" si="54"/>
        <v>0</v>
      </c>
      <c r="S116" s="15"/>
      <c r="T116" s="15"/>
      <c r="U116" s="15"/>
      <c r="V116" s="15"/>
      <c r="W116" s="14"/>
      <c r="X116" s="14">
        <v>7335149.9699999997</v>
      </c>
      <c r="Y116" s="15"/>
      <c r="Z116" s="15"/>
      <c r="AA116" s="14"/>
      <c r="AB116" s="15"/>
      <c r="AC116" s="15"/>
      <c r="AD116" s="15"/>
      <c r="AE116" s="15"/>
      <c r="AF116" s="15"/>
      <c r="AG116" s="15"/>
      <c r="AH116" s="15"/>
      <c r="AI116" s="15">
        <f t="shared" si="50"/>
        <v>0</v>
      </c>
      <c r="AJ116" s="14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>
        <f t="shared" si="51"/>
        <v>0</v>
      </c>
      <c r="AU116" s="15">
        <f t="shared" si="52"/>
        <v>0</v>
      </c>
      <c r="AV116" s="15">
        <f t="shared" si="53"/>
        <v>0</v>
      </c>
      <c r="AW116" s="14"/>
      <c r="AX116" s="15"/>
      <c r="AY116" s="15"/>
      <c r="AZ116" s="15"/>
      <c r="BA116" s="15">
        <f t="shared" si="46"/>
        <v>0</v>
      </c>
      <c r="BB116" s="15">
        <f t="shared" si="45"/>
        <v>0</v>
      </c>
      <c r="BC116" s="15">
        <f t="shared" si="43"/>
        <v>0</v>
      </c>
      <c r="BD116" s="15">
        <f t="shared" si="55"/>
        <v>0</v>
      </c>
      <c r="BE116" s="15"/>
      <c r="BF116" s="15"/>
    </row>
    <row r="117" spans="1:58" s="16" customFormat="1" ht="36" customHeight="1" x14ac:dyDescent="0.25">
      <c r="A117" s="7">
        <f t="shared" si="56"/>
        <v>94</v>
      </c>
      <c r="B117" s="17" t="s">
        <v>245</v>
      </c>
      <c r="C117" s="7" t="s">
        <v>246</v>
      </c>
      <c r="D117" s="18" t="s">
        <v>103</v>
      </c>
      <c r="E117" s="13"/>
      <c r="F117" s="14">
        <f t="shared" si="49"/>
        <v>2136138.59</v>
      </c>
      <c r="G117" s="14"/>
      <c r="H117" s="15"/>
      <c r="I117" s="14">
        <f t="shared" si="44"/>
        <v>1930237.31</v>
      </c>
      <c r="J117" s="14"/>
      <c r="K117" s="15"/>
      <c r="L117" s="15"/>
      <c r="M117" s="15"/>
      <c r="N117" s="15"/>
      <c r="O117" s="15"/>
      <c r="P117" s="15">
        <f t="shared" si="48"/>
        <v>0</v>
      </c>
      <c r="Q117" s="15"/>
      <c r="R117" s="14">
        <f t="shared" si="54"/>
        <v>0</v>
      </c>
      <c r="S117" s="15"/>
      <c r="T117" s="15"/>
      <c r="U117" s="15"/>
      <c r="V117" s="15"/>
      <c r="W117" s="14"/>
      <c r="X117" s="14">
        <v>1930237.31</v>
      </c>
      <c r="Y117" s="15"/>
      <c r="Z117" s="15"/>
      <c r="AA117" s="14"/>
      <c r="AB117" s="15"/>
      <c r="AC117" s="15"/>
      <c r="AD117" s="15"/>
      <c r="AE117" s="15"/>
      <c r="AF117" s="15"/>
      <c r="AG117" s="15"/>
      <c r="AH117" s="15"/>
      <c r="AI117" s="15">
        <f t="shared" si="50"/>
        <v>0</v>
      </c>
      <c r="AJ117" s="14">
        <v>205901.28</v>
      </c>
      <c r="AK117" s="15"/>
      <c r="AL117" s="15"/>
      <c r="AM117" s="15"/>
      <c r="AN117" s="15"/>
      <c r="AO117" s="15">
        <v>205901.28</v>
      </c>
      <c r="AP117" s="15"/>
      <c r="AQ117" s="15"/>
      <c r="AR117" s="15"/>
      <c r="AS117" s="15"/>
      <c r="AT117" s="15">
        <f t="shared" si="51"/>
        <v>0</v>
      </c>
      <c r="AU117" s="15">
        <f t="shared" si="52"/>
        <v>0</v>
      </c>
      <c r="AV117" s="15">
        <f t="shared" si="53"/>
        <v>0</v>
      </c>
      <c r="AW117" s="14"/>
      <c r="AX117" s="15"/>
      <c r="AY117" s="15"/>
      <c r="AZ117" s="15"/>
      <c r="BA117" s="15">
        <f t="shared" si="46"/>
        <v>0</v>
      </c>
      <c r="BB117" s="15">
        <f t="shared" si="45"/>
        <v>0</v>
      </c>
      <c r="BC117" s="15">
        <f t="shared" si="43"/>
        <v>0</v>
      </c>
      <c r="BD117" s="15">
        <f t="shared" si="55"/>
        <v>0</v>
      </c>
      <c r="BE117" s="15"/>
      <c r="BF117" s="15"/>
    </row>
    <row r="118" spans="1:58" s="16" customFormat="1" ht="36" customHeight="1" x14ac:dyDescent="0.25">
      <c r="A118" s="7">
        <f t="shared" si="56"/>
        <v>95</v>
      </c>
      <c r="B118" s="17" t="s">
        <v>247</v>
      </c>
      <c r="C118" s="7" t="s">
        <v>248</v>
      </c>
      <c r="D118" s="18" t="s">
        <v>103</v>
      </c>
      <c r="E118" s="13"/>
      <c r="F118" s="14">
        <f t="shared" si="49"/>
        <v>1876958.09</v>
      </c>
      <c r="G118" s="14"/>
      <c r="H118" s="15"/>
      <c r="I118" s="14">
        <f t="shared" si="44"/>
        <v>0</v>
      </c>
      <c r="J118" s="14"/>
      <c r="K118" s="15"/>
      <c r="L118" s="15"/>
      <c r="M118" s="15"/>
      <c r="N118" s="15"/>
      <c r="O118" s="15"/>
      <c r="P118" s="15">
        <f t="shared" si="48"/>
        <v>0</v>
      </c>
      <c r="Q118" s="15"/>
      <c r="R118" s="14">
        <f t="shared" si="54"/>
        <v>0</v>
      </c>
      <c r="S118" s="15"/>
      <c r="T118" s="15"/>
      <c r="U118" s="15"/>
      <c r="V118" s="15"/>
      <c r="W118" s="14"/>
      <c r="X118" s="14"/>
      <c r="Y118" s="15"/>
      <c r="Z118" s="15"/>
      <c r="AA118" s="14"/>
      <c r="AB118" s="15"/>
      <c r="AC118" s="15"/>
      <c r="AD118" s="15"/>
      <c r="AE118" s="15"/>
      <c r="AF118" s="15"/>
      <c r="AG118" s="15"/>
      <c r="AH118" s="15"/>
      <c r="AI118" s="15">
        <f t="shared" si="50"/>
        <v>0</v>
      </c>
      <c r="AJ118" s="14">
        <v>1876958.09</v>
      </c>
      <c r="AK118" s="15">
        <v>1876958.09</v>
      </c>
      <c r="AL118" s="15"/>
      <c r="AM118" s="15"/>
      <c r="AN118" s="15"/>
      <c r="AO118" s="15">
        <v>1876958.09</v>
      </c>
      <c r="AP118" s="15">
        <v>1876958.09</v>
      </c>
      <c r="AQ118" s="15"/>
      <c r="AR118" s="15"/>
      <c r="AS118" s="15"/>
      <c r="AT118" s="15">
        <f t="shared" si="51"/>
        <v>0</v>
      </c>
      <c r="AU118" s="15">
        <f t="shared" si="52"/>
        <v>0</v>
      </c>
      <c r="AV118" s="15">
        <f t="shared" si="53"/>
        <v>0</v>
      </c>
      <c r="AW118" s="14"/>
      <c r="AX118" s="15"/>
      <c r="AY118" s="15"/>
      <c r="AZ118" s="15"/>
      <c r="BA118" s="15">
        <f t="shared" si="46"/>
        <v>0</v>
      </c>
      <c r="BB118" s="15">
        <f t="shared" si="45"/>
        <v>0</v>
      </c>
      <c r="BC118" s="15">
        <f t="shared" si="43"/>
        <v>0</v>
      </c>
      <c r="BD118" s="15">
        <f t="shared" si="55"/>
        <v>0</v>
      </c>
      <c r="BE118" s="15"/>
      <c r="BF118" s="15"/>
    </row>
    <row r="119" spans="1:58" s="16" customFormat="1" ht="36" customHeight="1" x14ac:dyDescent="0.25">
      <c r="A119" s="8"/>
      <c r="B119" s="11" t="s">
        <v>249</v>
      </c>
      <c r="C119" s="8"/>
      <c r="D119" s="18"/>
      <c r="E119" s="13"/>
      <c r="F119" s="14">
        <f t="shared" si="49"/>
        <v>0</v>
      </c>
      <c r="G119" s="14"/>
      <c r="H119" s="15"/>
      <c r="I119" s="14">
        <f t="shared" si="44"/>
        <v>0</v>
      </c>
      <c r="J119" s="14"/>
      <c r="K119" s="15"/>
      <c r="L119" s="15"/>
      <c r="M119" s="15"/>
      <c r="N119" s="15"/>
      <c r="O119" s="15"/>
      <c r="P119" s="15">
        <f t="shared" si="48"/>
        <v>0</v>
      </c>
      <c r="Q119" s="15"/>
      <c r="R119" s="14">
        <f t="shared" si="54"/>
        <v>0</v>
      </c>
      <c r="S119" s="15"/>
      <c r="T119" s="15"/>
      <c r="U119" s="15"/>
      <c r="V119" s="15"/>
      <c r="W119" s="14"/>
      <c r="X119" s="14"/>
      <c r="Y119" s="15"/>
      <c r="Z119" s="15"/>
      <c r="AA119" s="14"/>
      <c r="AB119" s="15"/>
      <c r="AC119" s="15"/>
      <c r="AD119" s="15"/>
      <c r="AE119" s="15"/>
      <c r="AF119" s="15"/>
      <c r="AG119" s="15"/>
      <c r="AH119" s="15"/>
      <c r="AI119" s="15">
        <f t="shared" si="50"/>
        <v>0</v>
      </c>
      <c r="AJ119" s="14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>
        <f t="shared" si="51"/>
        <v>0</v>
      </c>
      <c r="AU119" s="15">
        <f t="shared" si="52"/>
        <v>0</v>
      </c>
      <c r="AV119" s="15">
        <f t="shared" si="53"/>
        <v>0</v>
      </c>
      <c r="AW119" s="14"/>
      <c r="AX119" s="15"/>
      <c r="AY119" s="15"/>
      <c r="AZ119" s="15"/>
      <c r="BA119" s="15">
        <f t="shared" si="46"/>
        <v>0</v>
      </c>
      <c r="BB119" s="15">
        <f t="shared" si="45"/>
        <v>0</v>
      </c>
      <c r="BC119" s="15">
        <f t="shared" ref="BC119:BC151" si="57">AY119</f>
        <v>0</v>
      </c>
      <c r="BD119" s="15">
        <f t="shared" si="55"/>
        <v>0</v>
      </c>
      <c r="BE119" s="15"/>
      <c r="BF119" s="15"/>
    </row>
    <row r="120" spans="1:58" s="16" customFormat="1" ht="36" customHeight="1" x14ac:dyDescent="0.25">
      <c r="A120" s="7">
        <f>1+A118</f>
        <v>96</v>
      </c>
      <c r="B120" s="17" t="s">
        <v>250</v>
      </c>
      <c r="C120" s="7" t="s">
        <v>251</v>
      </c>
      <c r="D120" s="18" t="s">
        <v>49</v>
      </c>
      <c r="E120" s="13" t="s">
        <v>50</v>
      </c>
      <c r="F120" s="14">
        <f t="shared" si="49"/>
        <v>191893344.88000003</v>
      </c>
      <c r="G120" s="14"/>
      <c r="H120" s="15"/>
      <c r="I120" s="14">
        <f t="shared" si="44"/>
        <v>151678233.15000004</v>
      </c>
      <c r="J120" s="14">
        <v>57448257.060000002</v>
      </c>
      <c r="K120" s="15">
        <v>7797475.2000000002</v>
      </c>
      <c r="L120" s="15">
        <v>21650755.149999999</v>
      </c>
      <c r="M120" s="15">
        <v>1218183.33</v>
      </c>
      <c r="N120" s="15">
        <v>4706323.16</v>
      </c>
      <c r="O120" s="15">
        <v>1156050.55</v>
      </c>
      <c r="P120" s="15">
        <f t="shared" si="48"/>
        <v>28000026.710000001</v>
      </c>
      <c r="Q120" s="15"/>
      <c r="R120" s="14">
        <v>7835582.8799999999</v>
      </c>
      <c r="S120" s="15">
        <v>2174471.6</v>
      </c>
      <c r="T120" s="15">
        <v>1072505.6000000001</v>
      </c>
      <c r="U120" s="15">
        <v>3901749.9</v>
      </c>
      <c r="V120" s="15">
        <v>686855.78</v>
      </c>
      <c r="W120" s="14">
        <v>1722095.74</v>
      </c>
      <c r="X120" s="14">
        <v>83984758.230000004</v>
      </c>
      <c r="Y120" s="15"/>
      <c r="Z120" s="15">
        <v>223058.88</v>
      </c>
      <c r="AA120" s="14">
        <v>687539.24</v>
      </c>
      <c r="AB120" s="15"/>
      <c r="AC120" s="15"/>
      <c r="AD120" s="15">
        <v>435919.34</v>
      </c>
      <c r="AE120" s="15">
        <v>251619.9</v>
      </c>
      <c r="AF120" s="15"/>
      <c r="AG120" s="15"/>
      <c r="AH120" s="15"/>
      <c r="AI120" s="15">
        <f t="shared" si="50"/>
        <v>-2.9103830456733704E-11</v>
      </c>
      <c r="AJ120" s="14">
        <v>6997726.7000000002</v>
      </c>
      <c r="AK120" s="15"/>
      <c r="AL120" s="15"/>
      <c r="AM120" s="15"/>
      <c r="AN120" s="15"/>
      <c r="AO120" s="15">
        <v>2013370.89</v>
      </c>
      <c r="AP120" s="15"/>
      <c r="AQ120" s="15"/>
      <c r="AR120" s="15"/>
      <c r="AS120" s="15"/>
      <c r="AT120" s="15">
        <f t="shared" si="51"/>
        <v>4984355.8100000005</v>
      </c>
      <c r="AU120" s="15">
        <f t="shared" si="52"/>
        <v>0</v>
      </c>
      <c r="AV120" s="15">
        <f t="shared" si="53"/>
        <v>0</v>
      </c>
      <c r="AW120" s="14">
        <v>33217385.030000001</v>
      </c>
      <c r="AX120" s="15"/>
      <c r="AY120" s="15"/>
      <c r="AZ120" s="15"/>
      <c r="BA120" s="15">
        <f t="shared" si="46"/>
        <v>33217385.030000001</v>
      </c>
      <c r="BB120" s="15">
        <f t="shared" si="45"/>
        <v>0</v>
      </c>
      <c r="BC120" s="15">
        <f t="shared" si="57"/>
        <v>0</v>
      </c>
      <c r="BD120" s="15">
        <f t="shared" si="55"/>
        <v>0</v>
      </c>
      <c r="BE120" s="15"/>
      <c r="BF120" s="15"/>
    </row>
    <row r="121" spans="1:58" s="16" customFormat="1" ht="36" customHeight="1" x14ac:dyDescent="0.25">
      <c r="A121" s="8"/>
      <c r="B121" s="11" t="s">
        <v>252</v>
      </c>
      <c r="C121" s="8"/>
      <c r="D121" s="12"/>
      <c r="E121" s="13"/>
      <c r="F121" s="14">
        <f t="shared" si="49"/>
        <v>0</v>
      </c>
      <c r="G121" s="14"/>
      <c r="H121" s="15"/>
      <c r="I121" s="14">
        <f t="shared" si="44"/>
        <v>0</v>
      </c>
      <c r="J121" s="14"/>
      <c r="K121" s="15"/>
      <c r="L121" s="15"/>
      <c r="M121" s="15"/>
      <c r="N121" s="15"/>
      <c r="O121" s="15"/>
      <c r="P121" s="15">
        <f t="shared" si="48"/>
        <v>0</v>
      </c>
      <c r="Q121" s="15"/>
      <c r="R121" s="14">
        <f t="shared" ref="R121:R151" si="58">S121+T121+U121+V121</f>
        <v>0</v>
      </c>
      <c r="S121" s="15"/>
      <c r="T121" s="15"/>
      <c r="U121" s="15"/>
      <c r="V121" s="15"/>
      <c r="W121" s="14"/>
      <c r="X121" s="14"/>
      <c r="Y121" s="15"/>
      <c r="Z121" s="15"/>
      <c r="AA121" s="14"/>
      <c r="AB121" s="15"/>
      <c r="AC121" s="15"/>
      <c r="AD121" s="15"/>
      <c r="AE121" s="15"/>
      <c r="AF121" s="15"/>
      <c r="AG121" s="15"/>
      <c r="AH121" s="15"/>
      <c r="AI121" s="15">
        <f t="shared" si="50"/>
        <v>0</v>
      </c>
      <c r="AJ121" s="14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>
        <f t="shared" si="51"/>
        <v>0</v>
      </c>
      <c r="AU121" s="15">
        <f t="shared" si="52"/>
        <v>0</v>
      </c>
      <c r="AV121" s="15">
        <f t="shared" si="53"/>
        <v>0</v>
      </c>
      <c r="AW121" s="14"/>
      <c r="AX121" s="15"/>
      <c r="AY121" s="15"/>
      <c r="AZ121" s="15"/>
      <c r="BA121" s="15">
        <f t="shared" si="46"/>
        <v>0</v>
      </c>
      <c r="BB121" s="15">
        <f t="shared" si="45"/>
        <v>0</v>
      </c>
      <c r="BC121" s="15">
        <f t="shared" si="57"/>
        <v>0</v>
      </c>
      <c r="BD121" s="15">
        <f t="shared" si="55"/>
        <v>0</v>
      </c>
      <c r="BE121" s="15"/>
      <c r="BF121" s="15"/>
    </row>
    <row r="122" spans="1:58" s="16" customFormat="1" ht="36" customHeight="1" x14ac:dyDescent="0.25">
      <c r="A122" s="7">
        <f>1+A120</f>
        <v>97</v>
      </c>
      <c r="B122" s="17" t="s">
        <v>253</v>
      </c>
      <c r="C122" s="7" t="s">
        <v>254</v>
      </c>
      <c r="D122" s="18" t="s">
        <v>49</v>
      </c>
      <c r="E122" s="13" t="s">
        <v>50</v>
      </c>
      <c r="F122" s="14">
        <f t="shared" si="49"/>
        <v>321317263.38999999</v>
      </c>
      <c r="G122" s="14">
        <v>39394063.82</v>
      </c>
      <c r="H122" s="15">
        <v>108194</v>
      </c>
      <c r="I122" s="14">
        <f t="shared" si="44"/>
        <v>211647796.03999996</v>
      </c>
      <c r="J122" s="14">
        <v>132388249</v>
      </c>
      <c r="K122" s="15">
        <f>1254839.96+6216580.63+22628284.79+364009.48</f>
        <v>30463714.859999999</v>
      </c>
      <c r="L122" s="15">
        <f>M122+N122+O122+43811351.66+726676.24</f>
        <v>70018136.459999993</v>
      </c>
      <c r="M122" s="15">
        <v>2789095.16</v>
      </c>
      <c r="N122" s="15">
        <v>17914797.390000001</v>
      </c>
      <c r="O122" s="15">
        <v>4776216.01</v>
      </c>
      <c r="P122" s="15">
        <f t="shared" si="48"/>
        <v>31906397.680000007</v>
      </c>
      <c r="Q122" s="15"/>
      <c r="R122" s="14">
        <f t="shared" si="58"/>
        <v>23350825.199999999</v>
      </c>
      <c r="S122" s="15">
        <v>6463711.0999999996</v>
      </c>
      <c r="T122" s="15">
        <v>5815732.7999999998</v>
      </c>
      <c r="U122" s="15">
        <v>8803339.6999999993</v>
      </c>
      <c r="V122" s="15">
        <v>2268041.6</v>
      </c>
      <c r="W122" s="14">
        <v>15997378.140000001</v>
      </c>
      <c r="X122" s="14">
        <f>37645644.92+676887.92+1580202.04+8608.82</f>
        <v>39911343.700000003</v>
      </c>
      <c r="Y122" s="15"/>
      <c r="Z122" s="15">
        <f>X122-82381909.56</f>
        <v>-42470565.859999999</v>
      </c>
      <c r="AA122" s="14"/>
      <c r="AB122" s="15"/>
      <c r="AC122" s="15"/>
      <c r="AD122" s="15"/>
      <c r="AE122" s="15"/>
      <c r="AF122" s="15"/>
      <c r="AG122" s="15"/>
      <c r="AH122" s="15"/>
      <c r="AI122" s="15">
        <f t="shared" si="50"/>
        <v>0</v>
      </c>
      <c r="AJ122" s="14">
        <v>15523743.310000001</v>
      </c>
      <c r="AK122" s="15"/>
      <c r="AL122" s="15"/>
      <c r="AM122" s="15"/>
      <c r="AN122" s="15"/>
      <c r="AO122" s="15">
        <v>3509440.47</v>
      </c>
      <c r="AP122" s="15"/>
      <c r="AQ122" s="15"/>
      <c r="AR122" s="15"/>
      <c r="AS122" s="15"/>
      <c r="AT122" s="15">
        <f t="shared" si="51"/>
        <v>12014302.84</v>
      </c>
      <c r="AU122" s="15">
        <f t="shared" si="52"/>
        <v>0</v>
      </c>
      <c r="AV122" s="15">
        <f t="shared" si="53"/>
        <v>0</v>
      </c>
      <c r="AW122" s="14">
        <v>54751660.219999999</v>
      </c>
      <c r="AX122" s="15"/>
      <c r="AY122" s="15">
        <v>231323.85</v>
      </c>
      <c r="AZ122" s="15"/>
      <c r="BA122" s="15">
        <f t="shared" si="46"/>
        <v>54751660.219999999</v>
      </c>
      <c r="BB122" s="15">
        <f t="shared" si="45"/>
        <v>0</v>
      </c>
      <c r="BC122" s="15">
        <f t="shared" si="57"/>
        <v>231323.85</v>
      </c>
      <c r="BD122" s="15">
        <f t="shared" si="55"/>
        <v>0</v>
      </c>
      <c r="BE122" s="15"/>
      <c r="BF122" s="15"/>
    </row>
    <row r="123" spans="1:58" s="16" customFormat="1" ht="36" customHeight="1" x14ac:dyDescent="0.25">
      <c r="A123" s="8"/>
      <c r="B123" s="11" t="s">
        <v>255</v>
      </c>
      <c r="C123" s="8"/>
      <c r="D123" s="12"/>
      <c r="E123" s="13"/>
      <c r="F123" s="14">
        <f t="shared" si="49"/>
        <v>0</v>
      </c>
      <c r="G123" s="14"/>
      <c r="H123" s="15"/>
      <c r="I123" s="14">
        <f t="shared" si="44"/>
        <v>0</v>
      </c>
      <c r="J123" s="14"/>
      <c r="K123" s="15"/>
      <c r="L123" s="15"/>
      <c r="M123" s="15"/>
      <c r="N123" s="15"/>
      <c r="O123" s="15"/>
      <c r="P123" s="15">
        <f t="shared" si="48"/>
        <v>0</v>
      </c>
      <c r="Q123" s="15"/>
      <c r="R123" s="14">
        <f t="shared" si="58"/>
        <v>0</v>
      </c>
      <c r="S123" s="15"/>
      <c r="T123" s="15"/>
      <c r="U123" s="15"/>
      <c r="V123" s="15"/>
      <c r="W123" s="14"/>
      <c r="X123" s="14"/>
      <c r="Y123" s="15"/>
      <c r="Z123" s="15"/>
      <c r="AA123" s="14"/>
      <c r="AB123" s="15"/>
      <c r="AC123" s="15"/>
      <c r="AD123" s="15"/>
      <c r="AE123" s="15"/>
      <c r="AF123" s="15"/>
      <c r="AG123" s="15"/>
      <c r="AH123" s="15"/>
      <c r="AI123" s="15">
        <f t="shared" si="50"/>
        <v>0</v>
      </c>
      <c r="AJ123" s="14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>
        <f t="shared" si="51"/>
        <v>0</v>
      </c>
      <c r="AU123" s="15">
        <f t="shared" si="52"/>
        <v>0</v>
      </c>
      <c r="AV123" s="15">
        <f t="shared" si="53"/>
        <v>0</v>
      </c>
      <c r="AW123" s="14"/>
      <c r="AX123" s="15"/>
      <c r="AY123" s="15"/>
      <c r="AZ123" s="15"/>
      <c r="BA123" s="15">
        <f t="shared" si="46"/>
        <v>0</v>
      </c>
      <c r="BB123" s="15">
        <f t="shared" si="45"/>
        <v>0</v>
      </c>
      <c r="BC123" s="15">
        <f t="shared" si="57"/>
        <v>0</v>
      </c>
      <c r="BD123" s="15">
        <f t="shared" si="55"/>
        <v>0</v>
      </c>
      <c r="BE123" s="15"/>
      <c r="BF123" s="15"/>
    </row>
    <row r="124" spans="1:58" s="16" customFormat="1" ht="36" customHeight="1" x14ac:dyDescent="0.25">
      <c r="A124" s="7">
        <f>1+A122</f>
        <v>98</v>
      </c>
      <c r="B124" s="17" t="s">
        <v>256</v>
      </c>
      <c r="C124" s="7" t="s">
        <v>257</v>
      </c>
      <c r="D124" s="18" t="s">
        <v>49</v>
      </c>
      <c r="E124" s="13" t="s">
        <v>50</v>
      </c>
      <c r="F124" s="14">
        <f t="shared" si="49"/>
        <v>188978776.28999999</v>
      </c>
      <c r="G124" s="14"/>
      <c r="H124" s="15"/>
      <c r="I124" s="14">
        <f t="shared" si="44"/>
        <v>145153785.84</v>
      </c>
      <c r="J124" s="14">
        <v>86122364.890000001</v>
      </c>
      <c r="K124" s="15">
        <f>13824098.11+48804.6+5072532.45+227455.36</f>
        <v>19172890.52</v>
      </c>
      <c r="L124" s="15">
        <f>824047.12+24884142.35+M124+N124+O124</f>
        <v>45497527.630000003</v>
      </c>
      <c r="M124" s="15">
        <v>2672517</v>
      </c>
      <c r="N124" s="15">
        <v>13480968.65</v>
      </c>
      <c r="O124" s="15">
        <v>3635852.51</v>
      </c>
      <c r="P124" s="15">
        <f t="shared" si="48"/>
        <v>21451946.740000002</v>
      </c>
      <c r="Q124" s="15"/>
      <c r="R124" s="14">
        <f t="shared" si="58"/>
        <v>19192752.960000001</v>
      </c>
      <c r="S124" s="15">
        <v>4443212.2</v>
      </c>
      <c r="T124" s="15">
        <v>2540082.4</v>
      </c>
      <c r="U124" s="15">
        <v>10713324.1</v>
      </c>
      <c r="V124" s="15">
        <v>1496134.26</v>
      </c>
      <c r="W124" s="14">
        <v>8439654.2699999996</v>
      </c>
      <c r="X124" s="14">
        <f>30800269.26+Z124</f>
        <v>31399013.720000003</v>
      </c>
      <c r="Y124" s="15"/>
      <c r="Z124" s="15">
        <f>165176.85+416349.97+17217.64</f>
        <v>598744.46</v>
      </c>
      <c r="AA124" s="14"/>
      <c r="AB124" s="15"/>
      <c r="AC124" s="15"/>
      <c r="AD124" s="15"/>
      <c r="AE124" s="15"/>
      <c r="AF124" s="15"/>
      <c r="AG124" s="15"/>
      <c r="AH124" s="15"/>
      <c r="AI124" s="15">
        <f t="shared" si="50"/>
        <v>0</v>
      </c>
      <c r="AJ124" s="14">
        <v>13468440.35</v>
      </c>
      <c r="AK124" s="15"/>
      <c r="AL124" s="15"/>
      <c r="AM124" s="15"/>
      <c r="AN124" s="15"/>
      <c r="AO124" s="15">
        <v>9618961.4900000002</v>
      </c>
      <c r="AP124" s="15"/>
      <c r="AQ124" s="15"/>
      <c r="AR124" s="15"/>
      <c r="AS124" s="15"/>
      <c r="AT124" s="15">
        <f t="shared" si="51"/>
        <v>3849478.8599999994</v>
      </c>
      <c r="AU124" s="15">
        <f t="shared" si="52"/>
        <v>0</v>
      </c>
      <c r="AV124" s="15">
        <f t="shared" si="53"/>
        <v>0</v>
      </c>
      <c r="AW124" s="14">
        <v>30356550.100000001</v>
      </c>
      <c r="AX124" s="15"/>
      <c r="AY124" s="15"/>
      <c r="AZ124" s="15"/>
      <c r="BA124" s="15">
        <f t="shared" si="46"/>
        <v>30356550.100000001</v>
      </c>
      <c r="BB124" s="15">
        <f t="shared" si="45"/>
        <v>0</v>
      </c>
      <c r="BC124" s="15">
        <f t="shared" si="57"/>
        <v>0</v>
      </c>
      <c r="BD124" s="15">
        <f t="shared" si="55"/>
        <v>0</v>
      </c>
      <c r="BE124" s="15"/>
      <c r="BF124" s="15"/>
    </row>
    <row r="125" spans="1:58" s="16" customFormat="1" ht="36" customHeight="1" x14ac:dyDescent="0.25">
      <c r="A125" s="8"/>
      <c r="B125" s="11" t="s">
        <v>258</v>
      </c>
      <c r="C125" s="8"/>
      <c r="D125" s="12"/>
      <c r="E125" s="13"/>
      <c r="F125" s="14">
        <f t="shared" si="49"/>
        <v>0</v>
      </c>
      <c r="G125" s="14"/>
      <c r="H125" s="15"/>
      <c r="I125" s="14">
        <f t="shared" si="44"/>
        <v>0</v>
      </c>
      <c r="J125" s="14"/>
      <c r="K125" s="15"/>
      <c r="L125" s="15"/>
      <c r="M125" s="15"/>
      <c r="N125" s="15"/>
      <c r="O125" s="15"/>
      <c r="P125" s="15">
        <f t="shared" si="48"/>
        <v>0</v>
      </c>
      <c r="Q125" s="15"/>
      <c r="R125" s="14">
        <f t="shared" si="58"/>
        <v>0</v>
      </c>
      <c r="S125" s="15"/>
      <c r="T125" s="15"/>
      <c r="U125" s="15"/>
      <c r="V125" s="15"/>
      <c r="W125" s="14"/>
      <c r="X125" s="14"/>
      <c r="Y125" s="15"/>
      <c r="Z125" s="15"/>
      <c r="AA125" s="14"/>
      <c r="AB125" s="15"/>
      <c r="AC125" s="15"/>
      <c r="AD125" s="15"/>
      <c r="AE125" s="15"/>
      <c r="AF125" s="15"/>
      <c r="AG125" s="15"/>
      <c r="AH125" s="15"/>
      <c r="AI125" s="15">
        <f t="shared" si="50"/>
        <v>0</v>
      </c>
      <c r="AJ125" s="14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>
        <f t="shared" si="51"/>
        <v>0</v>
      </c>
      <c r="AU125" s="15">
        <f t="shared" si="52"/>
        <v>0</v>
      </c>
      <c r="AV125" s="15">
        <f t="shared" si="53"/>
        <v>0</v>
      </c>
      <c r="AW125" s="14"/>
      <c r="AX125" s="15"/>
      <c r="AY125" s="15"/>
      <c r="AZ125" s="15"/>
      <c r="BA125" s="15">
        <f t="shared" si="46"/>
        <v>0</v>
      </c>
      <c r="BB125" s="15">
        <f t="shared" si="45"/>
        <v>0</v>
      </c>
      <c r="BC125" s="15">
        <f t="shared" si="57"/>
        <v>0</v>
      </c>
      <c r="BD125" s="15">
        <f t="shared" si="55"/>
        <v>0</v>
      </c>
      <c r="BE125" s="15"/>
      <c r="BF125" s="15"/>
    </row>
    <row r="126" spans="1:58" s="16" customFormat="1" ht="36" customHeight="1" x14ac:dyDescent="0.25">
      <c r="A126" s="7">
        <f>1+A124</f>
        <v>99</v>
      </c>
      <c r="B126" s="17" t="s">
        <v>259</v>
      </c>
      <c r="C126" s="7" t="s">
        <v>260</v>
      </c>
      <c r="D126" s="18" t="s">
        <v>49</v>
      </c>
      <c r="E126" s="13" t="s">
        <v>50</v>
      </c>
      <c r="F126" s="14">
        <f t="shared" si="49"/>
        <v>225382973.18000001</v>
      </c>
      <c r="G126" s="14"/>
      <c r="H126" s="15"/>
      <c r="I126" s="14">
        <f t="shared" si="44"/>
        <v>188755794.17000002</v>
      </c>
      <c r="J126" s="14">
        <v>106047483.98999999</v>
      </c>
      <c r="K126" s="15">
        <v>20648385.530000001</v>
      </c>
      <c r="L126" s="15">
        <v>47297598.039999999</v>
      </c>
      <c r="M126" s="15">
        <v>2825355.23</v>
      </c>
      <c r="N126" s="15">
        <v>12196118.02</v>
      </c>
      <c r="O126" s="15">
        <v>3353546.34</v>
      </c>
      <c r="P126" s="15">
        <v>45101910.539999999</v>
      </c>
      <c r="Q126" s="15"/>
      <c r="R126" s="14">
        <f t="shared" si="58"/>
        <v>17424708.620000001</v>
      </c>
      <c r="S126" s="15">
        <v>5363906.0999999996</v>
      </c>
      <c r="T126" s="15">
        <v>4087148</v>
      </c>
      <c r="U126" s="15">
        <v>6463345</v>
      </c>
      <c r="V126" s="15">
        <v>1510309.52</v>
      </c>
      <c r="W126" s="14">
        <v>4178133.31</v>
      </c>
      <c r="X126" s="14">
        <f>Z126+60389312.75</f>
        <v>61105468.25</v>
      </c>
      <c r="Y126" s="15"/>
      <c r="Z126" s="15">
        <v>716155.5</v>
      </c>
      <c r="AA126" s="14"/>
      <c r="AB126" s="15"/>
      <c r="AC126" s="15"/>
      <c r="AD126" s="15"/>
      <c r="AE126" s="15"/>
      <c r="AF126" s="15"/>
      <c r="AG126" s="15"/>
      <c r="AH126" s="15"/>
      <c r="AI126" s="15">
        <f t="shared" si="50"/>
        <v>0</v>
      </c>
      <c r="AJ126" s="14">
        <v>15323603.199999999</v>
      </c>
      <c r="AK126" s="15"/>
      <c r="AL126" s="15"/>
      <c r="AM126" s="15"/>
      <c r="AN126" s="15"/>
      <c r="AO126" s="15">
        <v>9010344.3800000008</v>
      </c>
      <c r="AP126" s="15"/>
      <c r="AQ126" s="15"/>
      <c r="AR126" s="15"/>
      <c r="AS126" s="15"/>
      <c r="AT126" s="15">
        <f t="shared" si="51"/>
        <v>6313258.8199999984</v>
      </c>
      <c r="AU126" s="15">
        <f t="shared" si="52"/>
        <v>0</v>
      </c>
      <c r="AV126" s="15">
        <f t="shared" si="53"/>
        <v>0</v>
      </c>
      <c r="AW126" s="14">
        <v>21303575.809999999</v>
      </c>
      <c r="AX126" s="15"/>
      <c r="AY126" s="15"/>
      <c r="AZ126" s="15"/>
      <c r="BA126" s="15">
        <f t="shared" si="46"/>
        <v>21303575.809999999</v>
      </c>
      <c r="BB126" s="15">
        <f t="shared" si="45"/>
        <v>0</v>
      </c>
      <c r="BC126" s="15">
        <f t="shared" si="57"/>
        <v>0</v>
      </c>
      <c r="BD126" s="15">
        <f t="shared" si="55"/>
        <v>0</v>
      </c>
      <c r="BE126" s="15"/>
      <c r="BF126" s="15"/>
    </row>
    <row r="127" spans="1:58" s="16" customFormat="1" ht="36" customHeight="1" x14ac:dyDescent="0.25">
      <c r="A127" s="8"/>
      <c r="B127" s="11" t="s">
        <v>261</v>
      </c>
      <c r="C127" s="8"/>
      <c r="D127" s="12"/>
      <c r="E127" s="13"/>
      <c r="F127" s="14">
        <f t="shared" si="49"/>
        <v>0</v>
      </c>
      <c r="G127" s="14"/>
      <c r="H127" s="15"/>
      <c r="I127" s="14">
        <f t="shared" ref="I127:I151" si="59">J127+R127+W127+X127+AA127</f>
        <v>0</v>
      </c>
      <c r="J127" s="14"/>
      <c r="K127" s="15"/>
      <c r="L127" s="15"/>
      <c r="M127" s="15"/>
      <c r="N127" s="15"/>
      <c r="O127" s="15"/>
      <c r="P127" s="15">
        <f>J127-K127-L127</f>
        <v>0</v>
      </c>
      <c r="Q127" s="15"/>
      <c r="R127" s="14">
        <f t="shared" si="58"/>
        <v>0</v>
      </c>
      <c r="S127" s="15"/>
      <c r="T127" s="15"/>
      <c r="U127" s="15"/>
      <c r="V127" s="15"/>
      <c r="W127" s="14"/>
      <c r="X127" s="14"/>
      <c r="Y127" s="15"/>
      <c r="Z127" s="15"/>
      <c r="AA127" s="14"/>
      <c r="AB127" s="15"/>
      <c r="AC127" s="15"/>
      <c r="AD127" s="15"/>
      <c r="AE127" s="15"/>
      <c r="AF127" s="15"/>
      <c r="AG127" s="15"/>
      <c r="AH127" s="15"/>
      <c r="AI127" s="15">
        <f t="shared" si="50"/>
        <v>0</v>
      </c>
      <c r="AJ127" s="14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>
        <f t="shared" si="51"/>
        <v>0</v>
      </c>
      <c r="AU127" s="15">
        <f t="shared" si="52"/>
        <v>0</v>
      </c>
      <c r="AV127" s="15">
        <f t="shared" si="53"/>
        <v>0</v>
      </c>
      <c r="AW127" s="14"/>
      <c r="AX127" s="15"/>
      <c r="AY127" s="15"/>
      <c r="AZ127" s="15"/>
      <c r="BA127" s="15">
        <f t="shared" si="46"/>
        <v>0</v>
      </c>
      <c r="BB127" s="15">
        <f t="shared" ref="BB127:BB151" si="60">AX127-BF127</f>
        <v>0</v>
      </c>
      <c r="BC127" s="15">
        <f t="shared" si="57"/>
        <v>0</v>
      </c>
      <c r="BD127" s="15">
        <f t="shared" si="55"/>
        <v>0</v>
      </c>
      <c r="BE127" s="15"/>
      <c r="BF127" s="15"/>
    </row>
    <row r="128" spans="1:58" s="16" customFormat="1" ht="36" customHeight="1" x14ac:dyDescent="0.25">
      <c r="A128" s="7">
        <f>1+A126</f>
        <v>100</v>
      </c>
      <c r="B128" s="17" t="s">
        <v>262</v>
      </c>
      <c r="C128" s="7">
        <v>330093</v>
      </c>
      <c r="D128" s="18" t="s">
        <v>49</v>
      </c>
      <c r="E128" s="13" t="s">
        <v>50</v>
      </c>
      <c r="F128" s="14">
        <f t="shared" si="49"/>
        <v>283132724.44999999</v>
      </c>
      <c r="G128" s="14"/>
      <c r="H128" s="15"/>
      <c r="I128" s="14">
        <f t="shared" si="59"/>
        <v>179068576.12</v>
      </c>
      <c r="J128" s="14">
        <v>90071018.569999993</v>
      </c>
      <c r="K128" s="15">
        <v>16512846.300000001</v>
      </c>
      <c r="L128" s="15">
        <v>40213639.810000002</v>
      </c>
      <c r="M128" s="15">
        <v>1273581.8500000001</v>
      </c>
      <c r="N128" s="15">
        <v>10106111.359999999</v>
      </c>
      <c r="O128" s="15">
        <v>2760360.78</v>
      </c>
      <c r="P128" s="15">
        <v>48362644.409999996</v>
      </c>
      <c r="Q128" s="15"/>
      <c r="R128" s="14">
        <f t="shared" si="58"/>
        <v>18163114.739999998</v>
      </c>
      <c r="S128" s="15">
        <v>3968724.9</v>
      </c>
      <c r="T128" s="15">
        <v>2091623.2</v>
      </c>
      <c r="U128" s="15">
        <v>10892714.9</v>
      </c>
      <c r="V128" s="15">
        <v>1210051.74</v>
      </c>
      <c r="W128" s="21">
        <v>21612198.489999998</v>
      </c>
      <c r="X128" s="14">
        <f>Z128+46743436.02</f>
        <v>47352577.860000007</v>
      </c>
      <c r="Y128" s="15"/>
      <c r="Z128" s="15">
        <v>609141.84</v>
      </c>
      <c r="AA128" s="14">
        <v>1869666.46</v>
      </c>
      <c r="AB128" s="15">
        <v>551261.4</v>
      </c>
      <c r="AC128" s="15"/>
      <c r="AD128" s="15">
        <v>772915.16</v>
      </c>
      <c r="AE128" s="15">
        <v>545489.9</v>
      </c>
      <c r="AF128" s="15"/>
      <c r="AG128" s="15"/>
      <c r="AH128" s="15"/>
      <c r="AI128" s="15">
        <f t="shared" si="50"/>
        <v>0</v>
      </c>
      <c r="AJ128" s="14">
        <v>16790441.440000001</v>
      </c>
      <c r="AK128" s="15"/>
      <c r="AL128" s="15"/>
      <c r="AM128" s="15"/>
      <c r="AN128" s="15"/>
      <c r="AO128" s="15">
        <v>2120039.5499999998</v>
      </c>
      <c r="AP128" s="15"/>
      <c r="AQ128" s="15"/>
      <c r="AR128" s="15"/>
      <c r="AS128" s="15"/>
      <c r="AT128" s="15">
        <f t="shared" si="51"/>
        <v>14670401.890000001</v>
      </c>
      <c r="AU128" s="15">
        <f t="shared" si="52"/>
        <v>0</v>
      </c>
      <c r="AV128" s="15">
        <f t="shared" si="53"/>
        <v>0</v>
      </c>
      <c r="AW128" s="14">
        <v>87273706.890000001</v>
      </c>
      <c r="AX128" s="15"/>
      <c r="AY128" s="15"/>
      <c r="AZ128" s="15"/>
      <c r="BA128" s="15">
        <f t="shared" ref="BA128:BA151" si="61">AW128-BE128</f>
        <v>87273706.890000001</v>
      </c>
      <c r="BB128" s="15">
        <f t="shared" si="60"/>
        <v>0</v>
      </c>
      <c r="BC128" s="15">
        <f t="shared" si="57"/>
        <v>0</v>
      </c>
      <c r="BD128" s="15">
        <f t="shared" si="55"/>
        <v>0</v>
      </c>
      <c r="BE128" s="15"/>
      <c r="BF128" s="15"/>
    </row>
    <row r="129" spans="1:58" s="16" customFormat="1" ht="36" customHeight="1" x14ac:dyDescent="0.25">
      <c r="A129" s="7"/>
      <c r="B129" s="11" t="s">
        <v>263</v>
      </c>
      <c r="C129" s="7"/>
      <c r="D129" s="18"/>
      <c r="E129" s="13"/>
      <c r="F129" s="14">
        <f t="shared" si="49"/>
        <v>0</v>
      </c>
      <c r="G129" s="15"/>
      <c r="H129" s="15"/>
      <c r="I129" s="14">
        <f t="shared" si="59"/>
        <v>0</v>
      </c>
      <c r="J129" s="14"/>
      <c r="K129" s="15"/>
      <c r="L129" s="15"/>
      <c r="M129" s="15"/>
      <c r="N129" s="15"/>
      <c r="O129" s="15"/>
      <c r="P129" s="15">
        <f>J129-K129-L129</f>
        <v>0</v>
      </c>
      <c r="Q129" s="15"/>
      <c r="R129" s="14">
        <f t="shared" si="58"/>
        <v>0</v>
      </c>
      <c r="S129" s="15"/>
      <c r="T129" s="15"/>
      <c r="U129" s="15"/>
      <c r="V129" s="15"/>
      <c r="W129" s="14"/>
      <c r="X129" s="14"/>
      <c r="Y129" s="15"/>
      <c r="Z129" s="15"/>
      <c r="AA129" s="14"/>
      <c r="AB129" s="15"/>
      <c r="AC129" s="15"/>
      <c r="AD129" s="15"/>
      <c r="AE129" s="15"/>
      <c r="AF129" s="15"/>
      <c r="AG129" s="15"/>
      <c r="AH129" s="15"/>
      <c r="AI129" s="15">
        <f t="shared" si="50"/>
        <v>0</v>
      </c>
      <c r="AJ129" s="14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>
        <f t="shared" si="51"/>
        <v>0</v>
      </c>
      <c r="AU129" s="15">
        <f t="shared" si="52"/>
        <v>0</v>
      </c>
      <c r="AV129" s="15">
        <f t="shared" si="53"/>
        <v>0</v>
      </c>
      <c r="AW129" s="14"/>
      <c r="AX129" s="15"/>
      <c r="AY129" s="15"/>
      <c r="AZ129" s="15"/>
      <c r="BA129" s="15">
        <f t="shared" si="61"/>
        <v>0</v>
      </c>
      <c r="BB129" s="15">
        <f t="shared" si="60"/>
        <v>0</v>
      </c>
      <c r="BC129" s="15">
        <f t="shared" si="57"/>
        <v>0</v>
      </c>
      <c r="BD129" s="15">
        <f t="shared" si="55"/>
        <v>0</v>
      </c>
      <c r="BE129" s="15"/>
      <c r="BF129" s="15"/>
    </row>
    <row r="130" spans="1:58" s="16" customFormat="1" ht="36" customHeight="1" x14ac:dyDescent="0.25">
      <c r="A130" s="7">
        <f>A128+1</f>
        <v>101</v>
      </c>
      <c r="B130" s="17" t="s">
        <v>264</v>
      </c>
      <c r="C130" s="7" t="s">
        <v>265</v>
      </c>
      <c r="D130" s="18" t="s">
        <v>103</v>
      </c>
      <c r="E130" s="13"/>
      <c r="F130" s="14">
        <f t="shared" si="49"/>
        <v>0</v>
      </c>
      <c r="G130" s="15"/>
      <c r="H130" s="15"/>
      <c r="I130" s="14">
        <f t="shared" si="59"/>
        <v>0</v>
      </c>
      <c r="J130" s="14"/>
      <c r="K130" s="15"/>
      <c r="L130" s="15"/>
      <c r="M130" s="15"/>
      <c r="N130" s="15"/>
      <c r="O130" s="15"/>
      <c r="P130" s="15">
        <f>J130-K130-L130</f>
        <v>0</v>
      </c>
      <c r="Q130" s="15"/>
      <c r="R130" s="14">
        <f t="shared" si="58"/>
        <v>0</v>
      </c>
      <c r="S130" s="15"/>
      <c r="T130" s="15"/>
      <c r="U130" s="15"/>
      <c r="V130" s="15"/>
      <c r="W130" s="14"/>
      <c r="X130" s="14"/>
      <c r="Y130" s="15"/>
      <c r="Z130" s="15"/>
      <c r="AA130" s="14"/>
      <c r="AB130" s="15"/>
      <c r="AC130" s="15"/>
      <c r="AD130" s="15"/>
      <c r="AE130" s="15"/>
      <c r="AF130" s="15"/>
      <c r="AG130" s="15"/>
      <c r="AH130" s="15"/>
      <c r="AI130" s="15">
        <f t="shared" si="50"/>
        <v>0</v>
      </c>
      <c r="AJ130" s="14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>
        <f t="shared" si="51"/>
        <v>0</v>
      </c>
      <c r="AU130" s="15">
        <f t="shared" si="52"/>
        <v>0</v>
      </c>
      <c r="AV130" s="15">
        <f t="shared" si="53"/>
        <v>0</v>
      </c>
      <c r="AW130" s="14"/>
      <c r="AX130" s="15"/>
      <c r="AY130" s="15"/>
      <c r="AZ130" s="15"/>
      <c r="BA130" s="15">
        <f t="shared" si="61"/>
        <v>0</v>
      </c>
      <c r="BB130" s="15">
        <f t="shared" si="60"/>
        <v>0</v>
      </c>
      <c r="BC130" s="15">
        <f t="shared" si="57"/>
        <v>0</v>
      </c>
      <c r="BD130" s="15">
        <f t="shared" si="55"/>
        <v>0</v>
      </c>
      <c r="BE130" s="15"/>
      <c r="BF130" s="15"/>
    </row>
    <row r="131" spans="1:58" s="16" customFormat="1" ht="36" customHeight="1" x14ac:dyDescent="0.25">
      <c r="A131" s="8"/>
      <c r="B131" s="11" t="s">
        <v>266</v>
      </c>
      <c r="C131" s="8"/>
      <c r="D131" s="12"/>
      <c r="E131" s="13"/>
      <c r="F131" s="14">
        <f t="shared" si="49"/>
        <v>0</v>
      </c>
      <c r="G131" s="15"/>
      <c r="H131" s="15"/>
      <c r="I131" s="14">
        <f t="shared" si="59"/>
        <v>0</v>
      </c>
      <c r="J131" s="14"/>
      <c r="K131" s="15"/>
      <c r="L131" s="15"/>
      <c r="M131" s="15"/>
      <c r="N131" s="15"/>
      <c r="O131" s="15"/>
      <c r="P131" s="15">
        <f>J131-K131-L131</f>
        <v>0</v>
      </c>
      <c r="Q131" s="15"/>
      <c r="R131" s="14">
        <f t="shared" si="58"/>
        <v>0</v>
      </c>
      <c r="S131" s="15"/>
      <c r="T131" s="15"/>
      <c r="U131" s="15"/>
      <c r="V131" s="15"/>
      <c r="W131" s="14"/>
      <c r="X131" s="14"/>
      <c r="Y131" s="15"/>
      <c r="Z131" s="15"/>
      <c r="AA131" s="14"/>
      <c r="AB131" s="15"/>
      <c r="AC131" s="15"/>
      <c r="AD131" s="15"/>
      <c r="AE131" s="15"/>
      <c r="AF131" s="15"/>
      <c r="AG131" s="15"/>
      <c r="AH131" s="15"/>
      <c r="AI131" s="15">
        <f t="shared" si="50"/>
        <v>0</v>
      </c>
      <c r="AJ131" s="14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>
        <f t="shared" si="51"/>
        <v>0</v>
      </c>
      <c r="AU131" s="15">
        <f t="shared" si="52"/>
        <v>0</v>
      </c>
      <c r="AV131" s="15">
        <f t="shared" si="53"/>
        <v>0</v>
      </c>
      <c r="AW131" s="14"/>
      <c r="AX131" s="15"/>
      <c r="AY131" s="15"/>
      <c r="AZ131" s="15"/>
      <c r="BA131" s="15">
        <f t="shared" si="61"/>
        <v>0</v>
      </c>
      <c r="BB131" s="15">
        <f t="shared" si="60"/>
        <v>0</v>
      </c>
      <c r="BC131" s="15">
        <f t="shared" si="57"/>
        <v>0</v>
      </c>
      <c r="BD131" s="15">
        <f t="shared" si="55"/>
        <v>0</v>
      </c>
      <c r="BE131" s="15"/>
      <c r="BF131" s="15"/>
    </row>
    <row r="132" spans="1:58" s="16" customFormat="1" ht="36" customHeight="1" x14ac:dyDescent="0.25">
      <c r="A132" s="7">
        <f>1+A130</f>
        <v>102</v>
      </c>
      <c r="B132" s="17" t="s">
        <v>267</v>
      </c>
      <c r="C132" s="7" t="s">
        <v>268</v>
      </c>
      <c r="D132" s="18" t="s">
        <v>103</v>
      </c>
      <c r="E132" s="13"/>
      <c r="F132" s="14">
        <f t="shared" si="49"/>
        <v>0</v>
      </c>
      <c r="G132" s="15"/>
      <c r="H132" s="15"/>
      <c r="I132" s="14">
        <f t="shared" si="59"/>
        <v>0</v>
      </c>
      <c r="J132" s="14"/>
      <c r="K132" s="15"/>
      <c r="L132" s="15"/>
      <c r="M132" s="15"/>
      <c r="N132" s="15"/>
      <c r="O132" s="15"/>
      <c r="P132" s="15">
        <f>J132-K132-L132</f>
        <v>0</v>
      </c>
      <c r="Q132" s="15"/>
      <c r="R132" s="14">
        <f t="shared" si="58"/>
        <v>0</v>
      </c>
      <c r="S132" s="15"/>
      <c r="T132" s="15"/>
      <c r="U132" s="15"/>
      <c r="V132" s="15"/>
      <c r="W132" s="14"/>
      <c r="X132" s="14"/>
      <c r="Y132" s="15"/>
      <c r="Z132" s="15"/>
      <c r="AA132" s="14"/>
      <c r="AB132" s="15"/>
      <c r="AC132" s="15"/>
      <c r="AD132" s="15"/>
      <c r="AE132" s="15"/>
      <c r="AF132" s="15"/>
      <c r="AG132" s="15"/>
      <c r="AH132" s="15"/>
      <c r="AI132" s="15">
        <f t="shared" si="50"/>
        <v>0</v>
      </c>
      <c r="AJ132" s="14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>
        <f t="shared" si="51"/>
        <v>0</v>
      </c>
      <c r="AU132" s="15">
        <f t="shared" si="52"/>
        <v>0</v>
      </c>
      <c r="AV132" s="15">
        <f t="shared" si="53"/>
        <v>0</v>
      </c>
      <c r="AW132" s="14"/>
      <c r="AX132" s="15"/>
      <c r="AY132" s="15"/>
      <c r="AZ132" s="15"/>
      <c r="BA132" s="15">
        <f t="shared" si="61"/>
        <v>0</v>
      </c>
      <c r="BB132" s="15">
        <f t="shared" si="60"/>
        <v>0</v>
      </c>
      <c r="BC132" s="15">
        <f t="shared" si="57"/>
        <v>0</v>
      </c>
      <c r="BD132" s="15">
        <f t="shared" si="55"/>
        <v>0</v>
      </c>
      <c r="BE132" s="15"/>
      <c r="BF132" s="15"/>
    </row>
    <row r="133" spans="1:58" s="16" customFormat="1" ht="36" customHeight="1" x14ac:dyDescent="0.25">
      <c r="A133" s="8"/>
      <c r="B133" s="11" t="s">
        <v>269</v>
      </c>
      <c r="C133" s="8"/>
      <c r="D133" s="18"/>
      <c r="E133" s="13"/>
      <c r="F133" s="14">
        <f t="shared" si="49"/>
        <v>0</v>
      </c>
      <c r="G133" s="14"/>
      <c r="H133" s="15"/>
      <c r="I133" s="14">
        <f t="shared" si="59"/>
        <v>0</v>
      </c>
      <c r="J133" s="14"/>
      <c r="K133" s="15"/>
      <c r="L133" s="15"/>
      <c r="M133" s="15"/>
      <c r="N133" s="15"/>
      <c r="O133" s="15"/>
      <c r="P133" s="15">
        <f>J133-K133-L133</f>
        <v>0</v>
      </c>
      <c r="Q133" s="15"/>
      <c r="R133" s="14">
        <f t="shared" si="58"/>
        <v>0</v>
      </c>
      <c r="S133" s="15"/>
      <c r="T133" s="15"/>
      <c r="U133" s="15"/>
      <c r="V133" s="15"/>
      <c r="W133" s="14"/>
      <c r="X133" s="14"/>
      <c r="Y133" s="15"/>
      <c r="Z133" s="15"/>
      <c r="AA133" s="14"/>
      <c r="AB133" s="15"/>
      <c r="AC133" s="15"/>
      <c r="AD133" s="15"/>
      <c r="AE133" s="15"/>
      <c r="AF133" s="15"/>
      <c r="AG133" s="15"/>
      <c r="AH133" s="15"/>
      <c r="AI133" s="15">
        <f t="shared" si="50"/>
        <v>0</v>
      </c>
      <c r="AJ133" s="14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>
        <f t="shared" si="51"/>
        <v>0</v>
      </c>
      <c r="AU133" s="15">
        <f t="shared" si="52"/>
        <v>0</v>
      </c>
      <c r="AV133" s="15">
        <f t="shared" si="53"/>
        <v>0</v>
      </c>
      <c r="AW133" s="14"/>
      <c r="AX133" s="15"/>
      <c r="AY133" s="15"/>
      <c r="AZ133" s="15"/>
      <c r="BA133" s="15">
        <f t="shared" si="61"/>
        <v>0</v>
      </c>
      <c r="BB133" s="15">
        <f t="shared" si="60"/>
        <v>0</v>
      </c>
      <c r="BC133" s="15">
        <f t="shared" si="57"/>
        <v>0</v>
      </c>
      <c r="BD133" s="15">
        <f t="shared" si="55"/>
        <v>0</v>
      </c>
      <c r="BE133" s="15"/>
      <c r="BF133" s="15"/>
    </row>
    <row r="134" spans="1:58" s="16" customFormat="1" ht="36" customHeight="1" x14ac:dyDescent="0.25">
      <c r="A134" s="7">
        <f>1+A132</f>
        <v>103</v>
      </c>
      <c r="B134" s="17" t="s">
        <v>270</v>
      </c>
      <c r="C134" s="7" t="s">
        <v>271</v>
      </c>
      <c r="D134" s="18" t="s">
        <v>100</v>
      </c>
      <c r="E134" s="13" t="s">
        <v>50</v>
      </c>
      <c r="F134" s="14">
        <f t="shared" si="49"/>
        <v>24046041.18</v>
      </c>
      <c r="G134" s="14"/>
      <c r="H134" s="15"/>
      <c r="I134" s="14">
        <f t="shared" si="59"/>
        <v>24046041.18</v>
      </c>
      <c r="J134" s="14">
        <v>12381565.77</v>
      </c>
      <c r="K134" s="15">
        <v>3188853.53</v>
      </c>
      <c r="L134" s="15">
        <v>7964068.0099999998</v>
      </c>
      <c r="M134" s="15">
        <v>58638.78</v>
      </c>
      <c r="N134" s="15">
        <v>2035823.95</v>
      </c>
      <c r="O134" s="15">
        <v>482694.83</v>
      </c>
      <c r="P134" s="15">
        <v>1206780.06</v>
      </c>
      <c r="Q134" s="15"/>
      <c r="R134" s="14">
        <f t="shared" si="58"/>
        <v>682996.96</v>
      </c>
      <c r="S134" s="15">
        <v>69130.600000000006</v>
      </c>
      <c r="T134" s="15">
        <v>16609.599999999999</v>
      </c>
      <c r="U134" s="15">
        <v>306019.59999999998</v>
      </c>
      <c r="V134" s="15">
        <v>291237.15999999997</v>
      </c>
      <c r="W134" s="14">
        <v>856512</v>
      </c>
      <c r="X134" s="14">
        <v>10124966.449999999</v>
      </c>
      <c r="Y134" s="15"/>
      <c r="Z134" s="15">
        <v>317408.71999999997</v>
      </c>
      <c r="AA134" s="14"/>
      <c r="AB134" s="15"/>
      <c r="AC134" s="15"/>
      <c r="AD134" s="15"/>
      <c r="AE134" s="15"/>
      <c r="AF134" s="15"/>
      <c r="AG134" s="15"/>
      <c r="AH134" s="15"/>
      <c r="AI134" s="15">
        <f t="shared" si="50"/>
        <v>0</v>
      </c>
      <c r="AJ134" s="14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>
        <f t="shared" si="51"/>
        <v>0</v>
      </c>
      <c r="AU134" s="15">
        <f t="shared" si="52"/>
        <v>0</v>
      </c>
      <c r="AV134" s="15">
        <f t="shared" si="53"/>
        <v>0</v>
      </c>
      <c r="AW134" s="14"/>
      <c r="AX134" s="15"/>
      <c r="AY134" s="15"/>
      <c r="AZ134" s="15"/>
      <c r="BA134" s="15">
        <f t="shared" si="61"/>
        <v>0</v>
      </c>
      <c r="BB134" s="15">
        <f t="shared" si="60"/>
        <v>0</v>
      </c>
      <c r="BC134" s="15">
        <f t="shared" si="57"/>
        <v>0</v>
      </c>
      <c r="BD134" s="15">
        <f t="shared" si="55"/>
        <v>0</v>
      </c>
      <c r="BE134" s="15"/>
      <c r="BF134" s="15"/>
    </row>
    <row r="135" spans="1:58" s="16" customFormat="1" ht="36" customHeight="1" x14ac:dyDescent="0.25">
      <c r="A135" s="8"/>
      <c r="B135" s="11" t="s">
        <v>272</v>
      </c>
      <c r="C135" s="8"/>
      <c r="D135" s="18"/>
      <c r="E135" s="13"/>
      <c r="F135" s="14">
        <f t="shared" si="49"/>
        <v>0</v>
      </c>
      <c r="G135" s="15"/>
      <c r="H135" s="15"/>
      <c r="I135" s="14">
        <f t="shared" si="59"/>
        <v>0</v>
      </c>
      <c r="J135" s="14"/>
      <c r="K135" s="15"/>
      <c r="L135" s="15"/>
      <c r="M135" s="15"/>
      <c r="N135" s="15"/>
      <c r="O135" s="15"/>
      <c r="P135" s="15">
        <f t="shared" ref="P135:P151" si="62">J135-K135-L135</f>
        <v>0</v>
      </c>
      <c r="Q135" s="15"/>
      <c r="R135" s="14">
        <f t="shared" si="58"/>
        <v>0</v>
      </c>
      <c r="S135" s="15"/>
      <c r="T135" s="15"/>
      <c r="U135" s="15"/>
      <c r="V135" s="15"/>
      <c r="W135" s="14"/>
      <c r="X135" s="14"/>
      <c r="Y135" s="15"/>
      <c r="Z135" s="15"/>
      <c r="AA135" s="14"/>
      <c r="AB135" s="15"/>
      <c r="AC135" s="15"/>
      <c r="AD135" s="15"/>
      <c r="AE135" s="15"/>
      <c r="AF135" s="15"/>
      <c r="AG135" s="15"/>
      <c r="AH135" s="15"/>
      <c r="AI135" s="15">
        <f t="shared" si="50"/>
        <v>0</v>
      </c>
      <c r="AJ135" s="14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>
        <f t="shared" si="51"/>
        <v>0</v>
      </c>
      <c r="AU135" s="15">
        <f t="shared" si="52"/>
        <v>0</v>
      </c>
      <c r="AV135" s="15">
        <f t="shared" si="53"/>
        <v>0</v>
      </c>
      <c r="AW135" s="14"/>
      <c r="AX135" s="15"/>
      <c r="AY135" s="15"/>
      <c r="AZ135" s="15"/>
      <c r="BA135" s="15">
        <f t="shared" si="61"/>
        <v>0</v>
      </c>
      <c r="BB135" s="15">
        <f t="shared" si="60"/>
        <v>0</v>
      </c>
      <c r="BC135" s="15">
        <f t="shared" si="57"/>
        <v>0</v>
      </c>
      <c r="BD135" s="15">
        <f t="shared" si="55"/>
        <v>0</v>
      </c>
      <c r="BE135" s="15"/>
      <c r="BF135" s="15"/>
    </row>
    <row r="136" spans="1:58" s="16" customFormat="1" ht="36" customHeight="1" x14ac:dyDescent="0.25">
      <c r="A136" s="7">
        <f>1+A134</f>
        <v>104</v>
      </c>
      <c r="B136" s="17" t="s">
        <v>273</v>
      </c>
      <c r="C136" s="7" t="s">
        <v>274</v>
      </c>
      <c r="D136" s="18" t="s">
        <v>103</v>
      </c>
      <c r="E136" s="13"/>
      <c r="F136" s="14">
        <f t="shared" si="49"/>
        <v>0</v>
      </c>
      <c r="G136" s="15"/>
      <c r="H136" s="15"/>
      <c r="I136" s="14">
        <f t="shared" si="59"/>
        <v>0</v>
      </c>
      <c r="J136" s="14"/>
      <c r="K136" s="15"/>
      <c r="L136" s="15"/>
      <c r="M136" s="15"/>
      <c r="N136" s="15"/>
      <c r="O136" s="15"/>
      <c r="P136" s="15">
        <f t="shared" si="62"/>
        <v>0</v>
      </c>
      <c r="Q136" s="15"/>
      <c r="R136" s="14">
        <f t="shared" si="58"/>
        <v>0</v>
      </c>
      <c r="S136" s="15"/>
      <c r="T136" s="15"/>
      <c r="U136" s="15"/>
      <c r="V136" s="15"/>
      <c r="W136" s="14"/>
      <c r="X136" s="14"/>
      <c r="Y136" s="15"/>
      <c r="Z136" s="15"/>
      <c r="AA136" s="14"/>
      <c r="AB136" s="15"/>
      <c r="AC136" s="15"/>
      <c r="AD136" s="15"/>
      <c r="AE136" s="15"/>
      <c r="AF136" s="15"/>
      <c r="AG136" s="15"/>
      <c r="AH136" s="15"/>
      <c r="AI136" s="15">
        <f t="shared" si="50"/>
        <v>0</v>
      </c>
      <c r="AJ136" s="14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>
        <f t="shared" si="51"/>
        <v>0</v>
      </c>
      <c r="AU136" s="15">
        <f t="shared" si="52"/>
        <v>0</v>
      </c>
      <c r="AV136" s="15">
        <f t="shared" si="53"/>
        <v>0</v>
      </c>
      <c r="AW136" s="14"/>
      <c r="AX136" s="15"/>
      <c r="AY136" s="15"/>
      <c r="AZ136" s="15"/>
      <c r="BA136" s="15">
        <f t="shared" si="61"/>
        <v>0</v>
      </c>
      <c r="BB136" s="15">
        <f t="shared" si="60"/>
        <v>0</v>
      </c>
      <c r="BC136" s="15">
        <f t="shared" si="57"/>
        <v>0</v>
      </c>
      <c r="BD136" s="15">
        <f t="shared" si="55"/>
        <v>0</v>
      </c>
      <c r="BE136" s="15"/>
      <c r="BF136" s="15"/>
    </row>
    <row r="137" spans="1:58" s="16" customFormat="1" ht="36" customHeight="1" x14ac:dyDescent="0.25">
      <c r="A137" s="8"/>
      <c r="B137" s="11" t="s">
        <v>275</v>
      </c>
      <c r="C137" s="8"/>
      <c r="D137" s="18"/>
      <c r="E137" s="13"/>
      <c r="F137" s="14">
        <f t="shared" si="49"/>
        <v>0</v>
      </c>
      <c r="G137" s="14"/>
      <c r="H137" s="15"/>
      <c r="I137" s="14">
        <f t="shared" si="59"/>
        <v>0</v>
      </c>
      <c r="J137" s="14"/>
      <c r="K137" s="15"/>
      <c r="L137" s="15"/>
      <c r="M137" s="15"/>
      <c r="N137" s="15"/>
      <c r="O137" s="15"/>
      <c r="P137" s="15">
        <f t="shared" si="62"/>
        <v>0</v>
      </c>
      <c r="Q137" s="15"/>
      <c r="R137" s="14">
        <f t="shared" si="58"/>
        <v>0</v>
      </c>
      <c r="S137" s="15"/>
      <c r="T137" s="15"/>
      <c r="U137" s="15"/>
      <c r="V137" s="15"/>
      <c r="W137" s="14"/>
      <c r="X137" s="14"/>
      <c r="Y137" s="15"/>
      <c r="Z137" s="15"/>
      <c r="AA137" s="14"/>
      <c r="AB137" s="15"/>
      <c r="AC137" s="15"/>
      <c r="AD137" s="15"/>
      <c r="AE137" s="15"/>
      <c r="AF137" s="15"/>
      <c r="AG137" s="15"/>
      <c r="AH137" s="15"/>
      <c r="AI137" s="15">
        <f t="shared" si="50"/>
        <v>0</v>
      </c>
      <c r="AJ137" s="14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>
        <f t="shared" si="51"/>
        <v>0</v>
      </c>
      <c r="AU137" s="15">
        <f t="shared" si="52"/>
        <v>0</v>
      </c>
      <c r="AV137" s="15">
        <f t="shared" si="53"/>
        <v>0</v>
      </c>
      <c r="AW137" s="14"/>
      <c r="AX137" s="15"/>
      <c r="AY137" s="15"/>
      <c r="AZ137" s="15"/>
      <c r="BA137" s="15">
        <f t="shared" si="61"/>
        <v>0</v>
      </c>
      <c r="BB137" s="15">
        <f t="shared" si="60"/>
        <v>0</v>
      </c>
      <c r="BC137" s="15">
        <f t="shared" si="57"/>
        <v>0</v>
      </c>
      <c r="BD137" s="15">
        <f t="shared" si="55"/>
        <v>0</v>
      </c>
      <c r="BE137" s="15"/>
      <c r="BF137" s="15"/>
    </row>
    <row r="138" spans="1:58" s="16" customFormat="1" ht="36" customHeight="1" x14ac:dyDescent="0.25">
      <c r="A138" s="7">
        <f>1+A136</f>
        <v>105</v>
      </c>
      <c r="B138" s="17" t="s">
        <v>276</v>
      </c>
      <c r="C138" s="7" t="s">
        <v>277</v>
      </c>
      <c r="D138" s="18" t="s">
        <v>103</v>
      </c>
      <c r="E138" s="13"/>
      <c r="F138" s="14">
        <f t="shared" si="49"/>
        <v>4530372.9800000004</v>
      </c>
      <c r="G138" s="14"/>
      <c r="H138" s="15"/>
      <c r="I138" s="14">
        <f t="shared" si="59"/>
        <v>0</v>
      </c>
      <c r="J138" s="14"/>
      <c r="K138" s="15"/>
      <c r="L138" s="15"/>
      <c r="M138" s="15"/>
      <c r="N138" s="15"/>
      <c r="O138" s="15"/>
      <c r="P138" s="15">
        <f t="shared" si="62"/>
        <v>0</v>
      </c>
      <c r="Q138" s="15"/>
      <c r="R138" s="14">
        <f t="shared" si="58"/>
        <v>0</v>
      </c>
      <c r="S138" s="15"/>
      <c r="T138" s="15"/>
      <c r="U138" s="15"/>
      <c r="V138" s="15"/>
      <c r="W138" s="14"/>
      <c r="X138" s="14"/>
      <c r="Y138" s="15"/>
      <c r="Z138" s="15"/>
      <c r="AA138" s="14"/>
      <c r="AB138" s="15"/>
      <c r="AC138" s="15"/>
      <c r="AD138" s="15"/>
      <c r="AE138" s="15"/>
      <c r="AF138" s="15"/>
      <c r="AG138" s="15"/>
      <c r="AH138" s="15"/>
      <c r="AI138" s="15">
        <f t="shared" si="50"/>
        <v>0</v>
      </c>
      <c r="AJ138" s="14">
        <v>4530372.9800000004</v>
      </c>
      <c r="AK138" s="15"/>
      <c r="AL138" s="15">
        <v>4530372.9800000004</v>
      </c>
      <c r="AM138" s="15"/>
      <c r="AN138" s="15"/>
      <c r="AO138" s="15">
        <v>4530372.9800000004</v>
      </c>
      <c r="AP138" s="15"/>
      <c r="AQ138" s="15">
        <v>4530372.9800000004</v>
      </c>
      <c r="AR138" s="15"/>
      <c r="AS138" s="15"/>
      <c r="AT138" s="15">
        <f t="shared" si="51"/>
        <v>0</v>
      </c>
      <c r="AU138" s="15">
        <f t="shared" si="52"/>
        <v>0</v>
      </c>
      <c r="AV138" s="15">
        <f t="shared" si="53"/>
        <v>0</v>
      </c>
      <c r="AW138" s="14"/>
      <c r="AX138" s="15"/>
      <c r="AY138" s="15"/>
      <c r="AZ138" s="15"/>
      <c r="BA138" s="15">
        <f t="shared" si="61"/>
        <v>0</v>
      </c>
      <c r="BB138" s="15">
        <f t="shared" si="60"/>
        <v>0</v>
      </c>
      <c r="BC138" s="15">
        <f t="shared" si="57"/>
        <v>0</v>
      </c>
      <c r="BD138" s="15">
        <f t="shared" si="55"/>
        <v>0</v>
      </c>
      <c r="BE138" s="15"/>
      <c r="BF138" s="15"/>
    </row>
    <row r="139" spans="1:58" s="16" customFormat="1" ht="36" customHeight="1" x14ac:dyDescent="0.25">
      <c r="A139" s="7">
        <f>1+A138</f>
        <v>106</v>
      </c>
      <c r="B139" s="17" t="s">
        <v>278</v>
      </c>
      <c r="C139" s="7" t="s">
        <v>279</v>
      </c>
      <c r="D139" s="18" t="s">
        <v>103</v>
      </c>
      <c r="E139" s="13"/>
      <c r="F139" s="14">
        <f t="shared" ref="F139:F151" si="63">G139+I139+AJ139+AW139</f>
        <v>0</v>
      </c>
      <c r="G139" s="15"/>
      <c r="H139" s="15"/>
      <c r="I139" s="14">
        <f t="shared" si="59"/>
        <v>0</v>
      </c>
      <c r="J139" s="14"/>
      <c r="K139" s="15"/>
      <c r="L139" s="15"/>
      <c r="M139" s="15"/>
      <c r="N139" s="15"/>
      <c r="O139" s="15"/>
      <c r="P139" s="15">
        <f t="shared" si="62"/>
        <v>0</v>
      </c>
      <c r="Q139" s="15"/>
      <c r="R139" s="14">
        <f t="shared" si="58"/>
        <v>0</v>
      </c>
      <c r="S139" s="15"/>
      <c r="T139" s="15"/>
      <c r="U139" s="15"/>
      <c r="V139" s="15"/>
      <c r="W139" s="14"/>
      <c r="X139" s="14"/>
      <c r="Y139" s="15"/>
      <c r="Z139" s="15"/>
      <c r="AA139" s="14"/>
      <c r="AB139" s="15"/>
      <c r="AC139" s="15"/>
      <c r="AD139" s="15"/>
      <c r="AE139" s="15"/>
      <c r="AF139" s="15"/>
      <c r="AG139" s="15"/>
      <c r="AH139" s="15"/>
      <c r="AI139" s="15">
        <f t="shared" si="50"/>
        <v>0</v>
      </c>
      <c r="AJ139" s="14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>
        <f t="shared" ref="AT139:AT151" si="64">AJ139-AO139</f>
        <v>0</v>
      </c>
      <c r="AU139" s="15">
        <f t="shared" ref="AU139:AU151" si="65">AK139-AP139</f>
        <v>0</v>
      </c>
      <c r="AV139" s="15">
        <f t="shared" ref="AV139:AV151" si="66">AN139-AS139</f>
        <v>0</v>
      </c>
      <c r="AW139" s="14"/>
      <c r="AX139" s="15"/>
      <c r="AY139" s="15"/>
      <c r="AZ139" s="15"/>
      <c r="BA139" s="15">
        <f t="shared" si="61"/>
        <v>0</v>
      </c>
      <c r="BB139" s="15">
        <f t="shared" si="60"/>
        <v>0</v>
      </c>
      <c r="BC139" s="15">
        <f t="shared" si="57"/>
        <v>0</v>
      </c>
      <c r="BD139" s="15">
        <f t="shared" si="55"/>
        <v>0</v>
      </c>
      <c r="BE139" s="15"/>
      <c r="BF139" s="15"/>
    </row>
    <row r="140" spans="1:58" s="16" customFormat="1" ht="36" customHeight="1" x14ac:dyDescent="0.25">
      <c r="A140" s="7">
        <f t="shared" ref="A140:A141" si="67">1+A139</f>
        <v>107</v>
      </c>
      <c r="B140" s="17" t="s">
        <v>280</v>
      </c>
      <c r="C140" s="7">
        <v>330427</v>
      </c>
      <c r="D140" s="18" t="s">
        <v>103</v>
      </c>
      <c r="E140" s="13"/>
      <c r="F140" s="14">
        <f t="shared" si="63"/>
        <v>0</v>
      </c>
      <c r="G140" s="15"/>
      <c r="H140" s="15"/>
      <c r="I140" s="14">
        <f t="shared" si="59"/>
        <v>0</v>
      </c>
      <c r="J140" s="14"/>
      <c r="K140" s="15"/>
      <c r="L140" s="15"/>
      <c r="M140" s="15"/>
      <c r="N140" s="15"/>
      <c r="O140" s="15"/>
      <c r="P140" s="15">
        <f t="shared" si="62"/>
        <v>0</v>
      </c>
      <c r="Q140" s="15"/>
      <c r="R140" s="14">
        <f t="shared" si="58"/>
        <v>0</v>
      </c>
      <c r="S140" s="15"/>
      <c r="T140" s="15"/>
      <c r="U140" s="15"/>
      <c r="V140" s="15"/>
      <c r="W140" s="14"/>
      <c r="X140" s="14"/>
      <c r="Y140" s="15"/>
      <c r="Z140" s="15"/>
      <c r="AA140" s="14"/>
      <c r="AB140" s="15"/>
      <c r="AC140" s="15"/>
      <c r="AD140" s="15"/>
      <c r="AE140" s="15"/>
      <c r="AF140" s="15"/>
      <c r="AG140" s="15"/>
      <c r="AH140" s="15"/>
      <c r="AI140" s="15">
        <f t="shared" si="50"/>
        <v>0</v>
      </c>
      <c r="AJ140" s="14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>
        <f t="shared" si="64"/>
        <v>0</v>
      </c>
      <c r="AU140" s="15">
        <f t="shared" si="65"/>
        <v>0</v>
      </c>
      <c r="AV140" s="15">
        <f t="shared" si="66"/>
        <v>0</v>
      </c>
      <c r="AW140" s="14"/>
      <c r="AX140" s="15"/>
      <c r="AY140" s="15"/>
      <c r="AZ140" s="15"/>
      <c r="BA140" s="15">
        <f t="shared" si="61"/>
        <v>0</v>
      </c>
      <c r="BB140" s="15">
        <f t="shared" si="60"/>
        <v>0</v>
      </c>
      <c r="BC140" s="15">
        <f t="shared" si="57"/>
        <v>0</v>
      </c>
      <c r="BD140" s="15">
        <f t="shared" si="55"/>
        <v>0</v>
      </c>
      <c r="BE140" s="15"/>
      <c r="BF140" s="15"/>
    </row>
    <row r="141" spans="1:58" s="16" customFormat="1" ht="36" customHeight="1" x14ac:dyDescent="0.25">
      <c r="A141" s="7">
        <f t="shared" si="67"/>
        <v>108</v>
      </c>
      <c r="B141" s="17" t="s">
        <v>281</v>
      </c>
      <c r="C141" s="7" t="s">
        <v>282</v>
      </c>
      <c r="D141" s="18" t="s">
        <v>103</v>
      </c>
      <c r="E141" s="13"/>
      <c r="F141" s="14">
        <f t="shared" si="63"/>
        <v>0</v>
      </c>
      <c r="G141" s="15"/>
      <c r="H141" s="15"/>
      <c r="I141" s="14">
        <f t="shared" si="59"/>
        <v>0</v>
      </c>
      <c r="J141" s="14"/>
      <c r="K141" s="15"/>
      <c r="L141" s="15"/>
      <c r="M141" s="15"/>
      <c r="N141" s="15"/>
      <c r="O141" s="15"/>
      <c r="P141" s="15">
        <f t="shared" si="62"/>
        <v>0</v>
      </c>
      <c r="Q141" s="15"/>
      <c r="R141" s="14">
        <f t="shared" si="58"/>
        <v>0</v>
      </c>
      <c r="S141" s="15"/>
      <c r="T141" s="15"/>
      <c r="U141" s="15"/>
      <c r="V141" s="15"/>
      <c r="W141" s="14"/>
      <c r="X141" s="14"/>
      <c r="Y141" s="15"/>
      <c r="Z141" s="15"/>
      <c r="AA141" s="14"/>
      <c r="AB141" s="15"/>
      <c r="AC141" s="15"/>
      <c r="AD141" s="15"/>
      <c r="AE141" s="15"/>
      <c r="AF141" s="15"/>
      <c r="AG141" s="15"/>
      <c r="AH141" s="15"/>
      <c r="AI141" s="15">
        <f t="shared" si="50"/>
        <v>0</v>
      </c>
      <c r="AJ141" s="14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>
        <f t="shared" si="64"/>
        <v>0</v>
      </c>
      <c r="AU141" s="15">
        <f t="shared" si="65"/>
        <v>0</v>
      </c>
      <c r="AV141" s="15">
        <f t="shared" si="66"/>
        <v>0</v>
      </c>
      <c r="AW141" s="14"/>
      <c r="AX141" s="15"/>
      <c r="AY141" s="15"/>
      <c r="AZ141" s="15"/>
      <c r="BA141" s="15">
        <f t="shared" si="61"/>
        <v>0</v>
      </c>
      <c r="BB141" s="15">
        <f t="shared" si="60"/>
        <v>0</v>
      </c>
      <c r="BC141" s="15">
        <f t="shared" si="57"/>
        <v>0</v>
      </c>
      <c r="BD141" s="15">
        <f t="shared" si="55"/>
        <v>0</v>
      </c>
      <c r="BE141" s="15"/>
      <c r="BF141" s="15"/>
    </row>
    <row r="142" spans="1:58" s="16" customFormat="1" ht="36" customHeight="1" x14ac:dyDescent="0.25">
      <c r="A142" s="7">
        <f>A141+1</f>
        <v>109</v>
      </c>
      <c r="B142" s="17" t="s">
        <v>283</v>
      </c>
      <c r="C142" s="7" t="s">
        <v>284</v>
      </c>
      <c r="D142" s="18" t="s">
        <v>103</v>
      </c>
      <c r="E142" s="13"/>
      <c r="F142" s="14">
        <f t="shared" si="63"/>
        <v>57929870</v>
      </c>
      <c r="G142" s="14"/>
      <c r="H142" s="15"/>
      <c r="I142" s="14">
        <f t="shared" si="59"/>
        <v>0</v>
      </c>
      <c r="J142" s="14"/>
      <c r="K142" s="15"/>
      <c r="L142" s="15"/>
      <c r="M142" s="15"/>
      <c r="N142" s="15"/>
      <c r="O142" s="15"/>
      <c r="P142" s="15">
        <f t="shared" si="62"/>
        <v>0</v>
      </c>
      <c r="Q142" s="15"/>
      <c r="R142" s="14">
        <f t="shared" si="58"/>
        <v>0</v>
      </c>
      <c r="S142" s="15"/>
      <c r="T142" s="15"/>
      <c r="U142" s="15"/>
      <c r="V142" s="15"/>
      <c r="W142" s="14"/>
      <c r="X142" s="14"/>
      <c r="Y142" s="15"/>
      <c r="Z142" s="15"/>
      <c r="AA142" s="14"/>
      <c r="AB142" s="15"/>
      <c r="AC142" s="15"/>
      <c r="AD142" s="15"/>
      <c r="AE142" s="15"/>
      <c r="AF142" s="15"/>
      <c r="AG142" s="15"/>
      <c r="AH142" s="15"/>
      <c r="AI142" s="15">
        <f t="shared" si="50"/>
        <v>0</v>
      </c>
      <c r="AJ142" s="14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>
        <f t="shared" si="64"/>
        <v>0</v>
      </c>
      <c r="AU142" s="15">
        <f t="shared" si="65"/>
        <v>0</v>
      </c>
      <c r="AV142" s="15">
        <f t="shared" si="66"/>
        <v>0</v>
      </c>
      <c r="AW142" s="14">
        <v>57929870</v>
      </c>
      <c r="AX142" s="15"/>
      <c r="AY142" s="15"/>
      <c r="AZ142" s="15"/>
      <c r="BA142" s="15">
        <f t="shared" si="61"/>
        <v>0</v>
      </c>
      <c r="BB142" s="15">
        <f t="shared" si="60"/>
        <v>0</v>
      </c>
      <c r="BC142" s="15">
        <f t="shared" si="57"/>
        <v>0</v>
      </c>
      <c r="BD142" s="15">
        <f t="shared" si="55"/>
        <v>0</v>
      </c>
      <c r="BE142" s="15">
        <v>57929870</v>
      </c>
      <c r="BF142" s="15"/>
    </row>
    <row r="143" spans="1:58" s="16" customFormat="1" ht="36" customHeight="1" x14ac:dyDescent="0.25">
      <c r="A143" s="7">
        <f>A142+1</f>
        <v>110</v>
      </c>
      <c r="B143" s="17" t="s">
        <v>285</v>
      </c>
      <c r="C143" s="7" t="s">
        <v>286</v>
      </c>
      <c r="D143" s="18" t="s">
        <v>103</v>
      </c>
      <c r="E143" s="13"/>
      <c r="F143" s="14">
        <f t="shared" si="63"/>
        <v>86012.81</v>
      </c>
      <c r="G143" s="14"/>
      <c r="H143" s="15"/>
      <c r="I143" s="14">
        <f t="shared" si="59"/>
        <v>0</v>
      </c>
      <c r="J143" s="14"/>
      <c r="K143" s="15"/>
      <c r="L143" s="15"/>
      <c r="M143" s="15"/>
      <c r="N143" s="15"/>
      <c r="O143" s="15"/>
      <c r="P143" s="15">
        <f t="shared" si="62"/>
        <v>0</v>
      </c>
      <c r="Q143" s="15"/>
      <c r="R143" s="14">
        <f t="shared" si="58"/>
        <v>0</v>
      </c>
      <c r="S143" s="15"/>
      <c r="T143" s="15"/>
      <c r="U143" s="15"/>
      <c r="V143" s="15"/>
      <c r="W143" s="14"/>
      <c r="X143" s="14"/>
      <c r="Y143" s="15"/>
      <c r="Z143" s="15"/>
      <c r="AA143" s="14"/>
      <c r="AB143" s="15"/>
      <c r="AC143" s="15"/>
      <c r="AD143" s="15"/>
      <c r="AE143" s="15"/>
      <c r="AF143" s="15"/>
      <c r="AG143" s="15"/>
      <c r="AH143" s="15"/>
      <c r="AI143" s="15">
        <f t="shared" si="50"/>
        <v>0</v>
      </c>
      <c r="AJ143" s="14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>
        <f t="shared" si="64"/>
        <v>0</v>
      </c>
      <c r="AU143" s="15">
        <f t="shared" si="65"/>
        <v>0</v>
      </c>
      <c r="AV143" s="15">
        <f t="shared" si="66"/>
        <v>0</v>
      </c>
      <c r="AW143" s="14">
        <v>86012.81</v>
      </c>
      <c r="AX143" s="15"/>
      <c r="AY143" s="15"/>
      <c r="AZ143" s="15"/>
      <c r="BA143" s="15">
        <f t="shared" si="61"/>
        <v>86012.81</v>
      </c>
      <c r="BB143" s="15">
        <f t="shared" si="60"/>
        <v>0</v>
      </c>
      <c r="BC143" s="15">
        <f t="shared" si="57"/>
        <v>0</v>
      </c>
      <c r="BD143" s="15">
        <f t="shared" ref="BD143:BD151" si="68">AZ143</f>
        <v>0</v>
      </c>
      <c r="BE143" s="15"/>
      <c r="BF143" s="15"/>
    </row>
    <row r="144" spans="1:58" s="16" customFormat="1" ht="36" customHeight="1" x14ac:dyDescent="0.25">
      <c r="A144" s="7"/>
      <c r="B144" s="11" t="s">
        <v>287</v>
      </c>
      <c r="C144" s="7"/>
      <c r="D144" s="18"/>
      <c r="E144" s="13"/>
      <c r="F144" s="14">
        <f t="shared" si="63"/>
        <v>0</v>
      </c>
      <c r="G144" s="15"/>
      <c r="H144" s="15"/>
      <c r="I144" s="14">
        <f t="shared" si="59"/>
        <v>0</v>
      </c>
      <c r="J144" s="14"/>
      <c r="K144" s="15"/>
      <c r="L144" s="15"/>
      <c r="M144" s="15"/>
      <c r="N144" s="15"/>
      <c r="O144" s="15"/>
      <c r="P144" s="15">
        <f t="shared" si="62"/>
        <v>0</v>
      </c>
      <c r="Q144" s="15"/>
      <c r="R144" s="14">
        <f t="shared" si="58"/>
        <v>0</v>
      </c>
      <c r="S144" s="15"/>
      <c r="T144" s="15"/>
      <c r="U144" s="15"/>
      <c r="V144" s="15"/>
      <c r="W144" s="14"/>
      <c r="X144" s="14"/>
      <c r="Y144" s="15"/>
      <c r="Z144" s="15"/>
      <c r="AA144" s="14"/>
      <c r="AB144" s="15"/>
      <c r="AC144" s="15"/>
      <c r="AD144" s="15"/>
      <c r="AE144" s="15"/>
      <c r="AF144" s="15"/>
      <c r="AG144" s="15"/>
      <c r="AH144" s="15"/>
      <c r="AI144" s="15">
        <f t="shared" si="50"/>
        <v>0</v>
      </c>
      <c r="AJ144" s="14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>
        <f t="shared" si="64"/>
        <v>0</v>
      </c>
      <c r="AU144" s="15">
        <f t="shared" si="65"/>
        <v>0</v>
      </c>
      <c r="AV144" s="15">
        <f t="shared" si="66"/>
        <v>0</v>
      </c>
      <c r="AW144" s="14"/>
      <c r="AX144" s="15"/>
      <c r="AY144" s="15"/>
      <c r="AZ144" s="15"/>
      <c r="BA144" s="15">
        <f t="shared" si="61"/>
        <v>0</v>
      </c>
      <c r="BB144" s="15">
        <f t="shared" si="60"/>
        <v>0</v>
      </c>
      <c r="BC144" s="15">
        <f t="shared" si="57"/>
        <v>0</v>
      </c>
      <c r="BD144" s="15">
        <f t="shared" si="68"/>
        <v>0</v>
      </c>
      <c r="BE144" s="15"/>
      <c r="BF144" s="15"/>
    </row>
    <row r="145" spans="1:58" s="16" customFormat="1" ht="36" customHeight="1" x14ac:dyDescent="0.25">
      <c r="A145" s="7">
        <f>A143+1</f>
        <v>111</v>
      </c>
      <c r="B145" s="17" t="s">
        <v>288</v>
      </c>
      <c r="C145" s="7" t="s">
        <v>289</v>
      </c>
      <c r="D145" s="18" t="s">
        <v>103</v>
      </c>
      <c r="E145" s="13"/>
      <c r="F145" s="14">
        <f t="shared" si="63"/>
        <v>0</v>
      </c>
      <c r="G145" s="15"/>
      <c r="H145" s="15"/>
      <c r="I145" s="14">
        <f t="shared" si="59"/>
        <v>0</v>
      </c>
      <c r="J145" s="14"/>
      <c r="K145" s="15"/>
      <c r="L145" s="15"/>
      <c r="M145" s="15"/>
      <c r="N145" s="15"/>
      <c r="O145" s="15"/>
      <c r="P145" s="15">
        <f t="shared" si="62"/>
        <v>0</v>
      </c>
      <c r="Q145" s="15"/>
      <c r="R145" s="14">
        <f t="shared" si="58"/>
        <v>0</v>
      </c>
      <c r="S145" s="15"/>
      <c r="T145" s="15"/>
      <c r="U145" s="15"/>
      <c r="V145" s="15"/>
      <c r="W145" s="14"/>
      <c r="X145" s="14"/>
      <c r="Y145" s="15"/>
      <c r="Z145" s="15"/>
      <c r="AA145" s="14"/>
      <c r="AB145" s="15"/>
      <c r="AC145" s="15"/>
      <c r="AD145" s="15"/>
      <c r="AE145" s="15"/>
      <c r="AF145" s="15"/>
      <c r="AG145" s="15"/>
      <c r="AH145" s="15"/>
      <c r="AI145" s="15">
        <f t="shared" si="50"/>
        <v>0</v>
      </c>
      <c r="AJ145" s="14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>
        <f t="shared" si="64"/>
        <v>0</v>
      </c>
      <c r="AU145" s="15">
        <f t="shared" si="65"/>
        <v>0</v>
      </c>
      <c r="AV145" s="15">
        <f t="shared" si="66"/>
        <v>0</v>
      </c>
      <c r="AW145" s="14"/>
      <c r="AX145" s="15"/>
      <c r="AY145" s="15"/>
      <c r="AZ145" s="15"/>
      <c r="BA145" s="15">
        <f t="shared" si="61"/>
        <v>0</v>
      </c>
      <c r="BB145" s="15">
        <f t="shared" si="60"/>
        <v>0</v>
      </c>
      <c r="BC145" s="15">
        <f t="shared" si="57"/>
        <v>0</v>
      </c>
      <c r="BD145" s="15">
        <f t="shared" si="68"/>
        <v>0</v>
      </c>
      <c r="BE145" s="15"/>
      <c r="BF145" s="15"/>
    </row>
    <row r="146" spans="1:58" s="16" customFormat="1" ht="36" customHeight="1" x14ac:dyDescent="0.25">
      <c r="A146" s="7"/>
      <c r="B146" s="11" t="s">
        <v>290</v>
      </c>
      <c r="C146" s="7"/>
      <c r="D146" s="18"/>
      <c r="E146" s="13"/>
      <c r="F146" s="14">
        <f t="shared" si="63"/>
        <v>0</v>
      </c>
      <c r="G146" s="15"/>
      <c r="H146" s="15"/>
      <c r="I146" s="14">
        <f t="shared" si="59"/>
        <v>0</v>
      </c>
      <c r="J146" s="14"/>
      <c r="K146" s="15"/>
      <c r="L146" s="15"/>
      <c r="M146" s="15"/>
      <c r="N146" s="15"/>
      <c r="O146" s="15"/>
      <c r="P146" s="15">
        <f t="shared" si="62"/>
        <v>0</v>
      </c>
      <c r="Q146" s="15"/>
      <c r="R146" s="14">
        <f t="shared" si="58"/>
        <v>0</v>
      </c>
      <c r="S146" s="15"/>
      <c r="T146" s="15"/>
      <c r="U146" s="15"/>
      <c r="V146" s="15"/>
      <c r="W146" s="14"/>
      <c r="X146" s="14"/>
      <c r="Y146" s="15"/>
      <c r="Z146" s="15"/>
      <c r="AA146" s="14"/>
      <c r="AB146" s="15"/>
      <c r="AC146" s="15"/>
      <c r="AD146" s="15"/>
      <c r="AE146" s="15"/>
      <c r="AF146" s="15"/>
      <c r="AG146" s="15"/>
      <c r="AH146" s="15"/>
      <c r="AI146" s="15">
        <f t="shared" si="50"/>
        <v>0</v>
      </c>
      <c r="AJ146" s="14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>
        <f t="shared" si="64"/>
        <v>0</v>
      </c>
      <c r="AU146" s="15">
        <f t="shared" si="65"/>
        <v>0</v>
      </c>
      <c r="AV146" s="15">
        <f t="shared" si="66"/>
        <v>0</v>
      </c>
      <c r="AW146" s="14"/>
      <c r="AX146" s="15"/>
      <c r="AY146" s="15"/>
      <c r="AZ146" s="15"/>
      <c r="BA146" s="15">
        <f t="shared" si="61"/>
        <v>0</v>
      </c>
      <c r="BB146" s="15">
        <f t="shared" si="60"/>
        <v>0</v>
      </c>
      <c r="BC146" s="15">
        <f t="shared" si="57"/>
        <v>0</v>
      </c>
      <c r="BD146" s="15">
        <f t="shared" si="68"/>
        <v>0</v>
      </c>
      <c r="BE146" s="15"/>
      <c r="BF146" s="15"/>
    </row>
    <row r="147" spans="1:58" s="16" customFormat="1" ht="36" customHeight="1" x14ac:dyDescent="0.25">
      <c r="A147" s="7">
        <f>A145+1</f>
        <v>112</v>
      </c>
      <c r="B147" s="17" t="s">
        <v>291</v>
      </c>
      <c r="C147" s="7" t="s">
        <v>292</v>
      </c>
      <c r="D147" s="18" t="s">
        <v>103</v>
      </c>
      <c r="E147" s="13"/>
      <c r="F147" s="14">
        <f t="shared" si="63"/>
        <v>0</v>
      </c>
      <c r="G147" s="15"/>
      <c r="H147" s="15"/>
      <c r="I147" s="14">
        <f t="shared" si="59"/>
        <v>0</v>
      </c>
      <c r="J147" s="14"/>
      <c r="K147" s="15"/>
      <c r="L147" s="15"/>
      <c r="M147" s="15"/>
      <c r="N147" s="15"/>
      <c r="O147" s="15"/>
      <c r="P147" s="15">
        <f t="shared" si="62"/>
        <v>0</v>
      </c>
      <c r="Q147" s="15"/>
      <c r="R147" s="14">
        <f t="shared" si="58"/>
        <v>0</v>
      </c>
      <c r="S147" s="15"/>
      <c r="T147" s="15"/>
      <c r="U147" s="15"/>
      <c r="V147" s="15"/>
      <c r="W147" s="14"/>
      <c r="X147" s="14"/>
      <c r="Y147" s="15"/>
      <c r="Z147" s="15"/>
      <c r="AA147" s="14"/>
      <c r="AB147" s="15"/>
      <c r="AC147" s="15"/>
      <c r="AD147" s="15"/>
      <c r="AE147" s="15"/>
      <c r="AF147" s="15"/>
      <c r="AG147" s="15"/>
      <c r="AH147" s="15"/>
      <c r="AI147" s="15">
        <f t="shared" si="50"/>
        <v>0</v>
      </c>
      <c r="AJ147" s="14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>
        <f t="shared" si="64"/>
        <v>0</v>
      </c>
      <c r="AU147" s="15">
        <f t="shared" si="65"/>
        <v>0</v>
      </c>
      <c r="AV147" s="15">
        <f t="shared" si="66"/>
        <v>0</v>
      </c>
      <c r="AW147" s="14"/>
      <c r="AX147" s="15"/>
      <c r="AY147" s="15"/>
      <c r="AZ147" s="15"/>
      <c r="BA147" s="15">
        <f t="shared" si="61"/>
        <v>0</v>
      </c>
      <c r="BB147" s="15">
        <f t="shared" si="60"/>
        <v>0</v>
      </c>
      <c r="BC147" s="15">
        <f t="shared" si="57"/>
        <v>0</v>
      </c>
      <c r="BD147" s="15">
        <f t="shared" si="68"/>
        <v>0</v>
      </c>
      <c r="BE147" s="15"/>
      <c r="BF147" s="15"/>
    </row>
    <row r="148" spans="1:58" s="16" customFormat="1" ht="36" customHeight="1" x14ac:dyDescent="0.25">
      <c r="A148" s="7">
        <f>A147+1</f>
        <v>113</v>
      </c>
      <c r="B148" s="17" t="s">
        <v>293</v>
      </c>
      <c r="C148" s="7" t="s">
        <v>294</v>
      </c>
      <c r="D148" s="18" t="s">
        <v>103</v>
      </c>
      <c r="E148" s="13"/>
      <c r="F148" s="14">
        <f t="shared" si="63"/>
        <v>0</v>
      </c>
      <c r="G148" s="15"/>
      <c r="H148" s="15"/>
      <c r="I148" s="14">
        <f t="shared" si="59"/>
        <v>0</v>
      </c>
      <c r="J148" s="14"/>
      <c r="K148" s="15"/>
      <c r="L148" s="15"/>
      <c r="M148" s="15"/>
      <c r="N148" s="15"/>
      <c r="O148" s="15"/>
      <c r="P148" s="15">
        <f t="shared" si="62"/>
        <v>0</v>
      </c>
      <c r="Q148" s="15"/>
      <c r="R148" s="14">
        <f t="shared" si="58"/>
        <v>0</v>
      </c>
      <c r="S148" s="15"/>
      <c r="T148" s="15"/>
      <c r="U148" s="15"/>
      <c r="V148" s="15"/>
      <c r="W148" s="14"/>
      <c r="X148" s="14"/>
      <c r="Y148" s="15"/>
      <c r="Z148" s="15"/>
      <c r="AA148" s="14"/>
      <c r="AB148" s="15"/>
      <c r="AC148" s="15"/>
      <c r="AD148" s="15"/>
      <c r="AE148" s="15"/>
      <c r="AF148" s="15"/>
      <c r="AG148" s="15"/>
      <c r="AH148" s="15"/>
      <c r="AI148" s="15">
        <f t="shared" si="50"/>
        <v>0</v>
      </c>
      <c r="AJ148" s="14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>
        <f t="shared" si="64"/>
        <v>0</v>
      </c>
      <c r="AU148" s="15">
        <f t="shared" si="65"/>
        <v>0</v>
      </c>
      <c r="AV148" s="15">
        <f t="shared" si="66"/>
        <v>0</v>
      </c>
      <c r="AW148" s="14"/>
      <c r="AX148" s="15"/>
      <c r="AY148" s="15"/>
      <c r="AZ148" s="15"/>
      <c r="BA148" s="15">
        <f t="shared" si="61"/>
        <v>0</v>
      </c>
      <c r="BB148" s="15">
        <f t="shared" si="60"/>
        <v>0</v>
      </c>
      <c r="BC148" s="15">
        <f t="shared" si="57"/>
        <v>0</v>
      </c>
      <c r="BD148" s="15">
        <f t="shared" si="68"/>
        <v>0</v>
      </c>
      <c r="BE148" s="15"/>
      <c r="BF148" s="15"/>
    </row>
    <row r="149" spans="1:58" s="16" customFormat="1" ht="36" customHeight="1" x14ac:dyDescent="0.25">
      <c r="A149" s="7">
        <f>A148+1</f>
        <v>114</v>
      </c>
      <c r="B149" s="17" t="s">
        <v>295</v>
      </c>
      <c r="C149" s="7" t="s">
        <v>296</v>
      </c>
      <c r="D149" s="18" t="s">
        <v>103</v>
      </c>
      <c r="E149" s="13"/>
      <c r="F149" s="14">
        <f t="shared" si="63"/>
        <v>0</v>
      </c>
      <c r="G149" s="15"/>
      <c r="H149" s="15"/>
      <c r="I149" s="14">
        <f t="shared" si="59"/>
        <v>0</v>
      </c>
      <c r="J149" s="14"/>
      <c r="K149" s="15"/>
      <c r="L149" s="15"/>
      <c r="M149" s="15"/>
      <c r="N149" s="15"/>
      <c r="O149" s="15"/>
      <c r="P149" s="15">
        <f t="shared" si="62"/>
        <v>0</v>
      </c>
      <c r="Q149" s="15"/>
      <c r="R149" s="14">
        <f t="shared" si="58"/>
        <v>0</v>
      </c>
      <c r="S149" s="15"/>
      <c r="T149" s="15"/>
      <c r="U149" s="15"/>
      <c r="V149" s="15"/>
      <c r="W149" s="14"/>
      <c r="X149" s="14"/>
      <c r="Y149" s="15"/>
      <c r="Z149" s="15"/>
      <c r="AA149" s="14"/>
      <c r="AB149" s="15"/>
      <c r="AC149" s="15"/>
      <c r="AD149" s="15"/>
      <c r="AE149" s="15"/>
      <c r="AF149" s="15"/>
      <c r="AG149" s="15"/>
      <c r="AH149" s="15"/>
      <c r="AI149" s="15">
        <f t="shared" si="50"/>
        <v>0</v>
      </c>
      <c r="AJ149" s="14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>
        <f t="shared" si="64"/>
        <v>0</v>
      </c>
      <c r="AU149" s="15">
        <f t="shared" si="65"/>
        <v>0</v>
      </c>
      <c r="AV149" s="15">
        <f t="shared" si="66"/>
        <v>0</v>
      </c>
      <c r="AW149" s="14"/>
      <c r="AX149" s="15"/>
      <c r="AY149" s="15"/>
      <c r="AZ149" s="15"/>
      <c r="BA149" s="15">
        <f t="shared" si="61"/>
        <v>0</v>
      </c>
      <c r="BB149" s="15">
        <f t="shared" si="60"/>
        <v>0</v>
      </c>
      <c r="BC149" s="15">
        <f t="shared" si="57"/>
        <v>0</v>
      </c>
      <c r="BD149" s="15">
        <f t="shared" si="68"/>
        <v>0</v>
      </c>
      <c r="BE149" s="15"/>
      <c r="BF149" s="15"/>
    </row>
    <row r="150" spans="1:58" s="16" customFormat="1" ht="36" customHeight="1" x14ac:dyDescent="0.25">
      <c r="A150" s="8"/>
      <c r="B150" s="11" t="s">
        <v>297</v>
      </c>
      <c r="C150" s="8"/>
      <c r="D150" s="18"/>
      <c r="E150" s="13"/>
      <c r="F150" s="14">
        <f t="shared" si="63"/>
        <v>0</v>
      </c>
      <c r="G150" s="14"/>
      <c r="H150" s="15"/>
      <c r="I150" s="14">
        <f t="shared" si="59"/>
        <v>0</v>
      </c>
      <c r="J150" s="14"/>
      <c r="K150" s="15"/>
      <c r="L150" s="15"/>
      <c r="M150" s="15"/>
      <c r="N150" s="15"/>
      <c r="O150" s="15"/>
      <c r="P150" s="15">
        <f t="shared" si="62"/>
        <v>0</v>
      </c>
      <c r="Q150" s="15"/>
      <c r="R150" s="14">
        <f t="shared" si="58"/>
        <v>0</v>
      </c>
      <c r="S150" s="15"/>
      <c r="T150" s="15"/>
      <c r="U150" s="15"/>
      <c r="V150" s="15"/>
      <c r="W150" s="14"/>
      <c r="X150" s="14"/>
      <c r="Y150" s="15"/>
      <c r="Z150" s="15"/>
      <c r="AA150" s="14"/>
      <c r="AB150" s="15"/>
      <c r="AC150" s="15"/>
      <c r="AD150" s="15"/>
      <c r="AE150" s="15"/>
      <c r="AF150" s="15"/>
      <c r="AG150" s="15"/>
      <c r="AH150" s="15"/>
      <c r="AI150" s="15">
        <f t="shared" si="50"/>
        <v>0</v>
      </c>
      <c r="AJ150" s="14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>
        <f t="shared" si="64"/>
        <v>0</v>
      </c>
      <c r="AU150" s="15">
        <f t="shared" si="65"/>
        <v>0</v>
      </c>
      <c r="AV150" s="15">
        <f t="shared" si="66"/>
        <v>0</v>
      </c>
      <c r="AW150" s="14"/>
      <c r="AX150" s="15"/>
      <c r="AY150" s="15"/>
      <c r="AZ150" s="15"/>
      <c r="BA150" s="15">
        <f t="shared" si="61"/>
        <v>0</v>
      </c>
      <c r="BB150" s="15">
        <f t="shared" si="60"/>
        <v>0</v>
      </c>
      <c r="BC150" s="15">
        <f t="shared" si="57"/>
        <v>0</v>
      </c>
      <c r="BD150" s="15">
        <f t="shared" si="68"/>
        <v>0</v>
      </c>
      <c r="BE150" s="15"/>
      <c r="BF150" s="15"/>
    </row>
    <row r="151" spans="1:58" s="16" customFormat="1" ht="36" customHeight="1" thickBot="1" x14ac:dyDescent="0.3">
      <c r="A151" s="7">
        <v>115</v>
      </c>
      <c r="B151" s="22" t="s">
        <v>298</v>
      </c>
      <c r="C151" s="23">
        <v>330382</v>
      </c>
      <c r="D151" s="24" t="s">
        <v>100</v>
      </c>
      <c r="E151" s="25"/>
      <c r="F151" s="14">
        <f t="shared" si="63"/>
        <v>46478630</v>
      </c>
      <c r="G151" s="14"/>
      <c r="H151" s="15"/>
      <c r="I151" s="14">
        <f t="shared" si="59"/>
        <v>0</v>
      </c>
      <c r="J151" s="14"/>
      <c r="K151" s="15"/>
      <c r="L151" s="15"/>
      <c r="M151" s="15"/>
      <c r="N151" s="15"/>
      <c r="O151" s="15"/>
      <c r="P151" s="15">
        <f t="shared" si="62"/>
        <v>0</v>
      </c>
      <c r="Q151" s="15"/>
      <c r="R151" s="14">
        <f t="shared" si="58"/>
        <v>0</v>
      </c>
      <c r="S151" s="15"/>
      <c r="T151" s="15"/>
      <c r="U151" s="15"/>
      <c r="V151" s="15"/>
      <c r="W151" s="14"/>
      <c r="X151" s="14"/>
      <c r="Y151" s="15"/>
      <c r="Z151" s="15"/>
      <c r="AA151" s="14"/>
      <c r="AB151" s="15"/>
      <c r="AC151" s="15"/>
      <c r="AD151" s="15"/>
      <c r="AE151" s="15"/>
      <c r="AF151" s="15"/>
      <c r="AG151" s="15"/>
      <c r="AH151" s="15"/>
      <c r="AI151" s="15">
        <f t="shared" si="50"/>
        <v>0</v>
      </c>
      <c r="AJ151" s="14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>
        <f t="shared" si="64"/>
        <v>0</v>
      </c>
      <c r="AU151" s="15">
        <f t="shared" si="65"/>
        <v>0</v>
      </c>
      <c r="AV151" s="15">
        <f t="shared" si="66"/>
        <v>0</v>
      </c>
      <c r="AW151" s="14">
        <v>46478630</v>
      </c>
      <c r="AX151" s="15"/>
      <c r="AY151" s="15"/>
      <c r="AZ151" s="15">
        <v>46478630</v>
      </c>
      <c r="BA151" s="15">
        <f t="shared" si="61"/>
        <v>46478630</v>
      </c>
      <c r="BB151" s="15">
        <f t="shared" si="60"/>
        <v>0</v>
      </c>
      <c r="BC151" s="15">
        <f t="shared" si="57"/>
        <v>0</v>
      </c>
      <c r="BD151" s="15">
        <f t="shared" si="68"/>
        <v>46478630</v>
      </c>
      <c r="BE151" s="15"/>
      <c r="BF151" s="15"/>
    </row>
    <row r="152" spans="1:58" s="31" customFormat="1" ht="36" customHeight="1" thickBot="1" x14ac:dyDescent="0.25">
      <c r="A152" s="26" t="s">
        <v>299</v>
      </c>
      <c r="B152" s="27" t="s">
        <v>300</v>
      </c>
      <c r="C152" s="28"/>
      <c r="D152" s="29"/>
      <c r="E152" s="30"/>
      <c r="F152" s="14">
        <f>SUM(F11:F151)</f>
        <v>21114454726.080002</v>
      </c>
      <c r="G152" s="14">
        <f t="shared" ref="G152:AM152" si="69">SUM(G11:G151)</f>
        <v>1200147761.8999999</v>
      </c>
      <c r="H152" s="14">
        <f t="shared" si="69"/>
        <v>16066809</v>
      </c>
      <c r="I152" s="14">
        <f t="shared" si="69"/>
        <v>9021839150.8399982</v>
      </c>
      <c r="J152" s="14">
        <f t="shared" si="69"/>
        <v>3418347523.6699991</v>
      </c>
      <c r="K152" s="14">
        <f t="shared" si="69"/>
        <v>734576763.75000012</v>
      </c>
      <c r="L152" s="14">
        <f t="shared" si="69"/>
        <v>1739013079.7400002</v>
      </c>
      <c r="M152" s="14">
        <f t="shared" si="69"/>
        <v>80622580.00999999</v>
      </c>
      <c r="N152" s="14">
        <f t="shared" si="69"/>
        <v>456287903.19999987</v>
      </c>
      <c r="O152" s="14">
        <f t="shared" si="69"/>
        <v>106524727.47999999</v>
      </c>
      <c r="P152" s="14">
        <f t="shared" si="69"/>
        <v>969132225.81000006</v>
      </c>
      <c r="Q152" s="14">
        <f>SUM(Q11:Q151)</f>
        <v>6847605.459999999</v>
      </c>
      <c r="R152" s="14">
        <f t="shared" si="69"/>
        <v>770930983.76000011</v>
      </c>
      <c r="S152" s="14">
        <f t="shared" si="69"/>
        <v>186985703.79999995</v>
      </c>
      <c r="T152" s="14">
        <f t="shared" si="69"/>
        <v>93713736</v>
      </c>
      <c r="U152" s="14">
        <f t="shared" si="69"/>
        <v>436312720.90000004</v>
      </c>
      <c r="V152" s="14">
        <f t="shared" si="69"/>
        <v>53918823.060000017</v>
      </c>
      <c r="W152" s="14">
        <f t="shared" si="69"/>
        <v>582532340.39999998</v>
      </c>
      <c r="X152" s="14">
        <f t="shared" si="69"/>
        <v>3280964000.8999996</v>
      </c>
      <c r="Y152" s="14">
        <f t="shared" si="69"/>
        <v>88788822.299999997</v>
      </c>
      <c r="Z152" s="14">
        <f t="shared" si="69"/>
        <v>86486091.039999992</v>
      </c>
      <c r="AA152" s="14">
        <f t="shared" si="69"/>
        <v>969064302.11000001</v>
      </c>
      <c r="AB152" s="14">
        <f t="shared" si="69"/>
        <v>178848373.31</v>
      </c>
      <c r="AC152" s="14">
        <f t="shared" si="69"/>
        <v>89287314.939999983</v>
      </c>
      <c r="AD152" s="14">
        <f t="shared" si="69"/>
        <v>73016735.679999992</v>
      </c>
      <c r="AE152" s="14">
        <f t="shared" si="69"/>
        <v>43746869.690000005</v>
      </c>
      <c r="AF152" s="14">
        <f t="shared" si="69"/>
        <v>7369256.0899999999</v>
      </c>
      <c r="AG152" s="14">
        <f t="shared" si="69"/>
        <v>28010342.360000007</v>
      </c>
      <c r="AH152" s="14">
        <f t="shared" si="69"/>
        <v>58732786</v>
      </c>
      <c r="AI152" s="14">
        <f t="shared" si="69"/>
        <v>490052624.04000002</v>
      </c>
      <c r="AJ152" s="14">
        <f t="shared" si="69"/>
        <v>2178626049.5799994</v>
      </c>
      <c r="AK152" s="14">
        <f t="shared" si="69"/>
        <v>951925771.64999998</v>
      </c>
      <c r="AL152" s="14">
        <f t="shared" si="69"/>
        <v>61940738.890000001</v>
      </c>
      <c r="AM152" s="14">
        <f t="shared" si="69"/>
        <v>51813936.880000003</v>
      </c>
      <c r="AN152" s="14">
        <f t="shared" ref="AN152:BF152" si="70">SUM(AN11:AN151)</f>
        <v>78407488.390000001</v>
      </c>
      <c r="AO152" s="15">
        <f t="shared" si="70"/>
        <v>1123391671.1400003</v>
      </c>
      <c r="AP152" s="14">
        <f t="shared" si="70"/>
        <v>371137212.29000002</v>
      </c>
      <c r="AQ152" s="14">
        <f t="shared" si="70"/>
        <v>61940738.890000001</v>
      </c>
      <c r="AR152" s="14">
        <f t="shared" si="70"/>
        <v>51813936.880000003</v>
      </c>
      <c r="AS152" s="14">
        <f t="shared" si="70"/>
        <v>78407488.390000001</v>
      </c>
      <c r="AT152" s="14">
        <f t="shared" si="70"/>
        <v>1055234378.4399999</v>
      </c>
      <c r="AU152" s="14">
        <f t="shared" si="70"/>
        <v>580788559.36000001</v>
      </c>
      <c r="AV152" s="14">
        <f t="shared" si="70"/>
        <v>0</v>
      </c>
      <c r="AW152" s="14">
        <f t="shared" si="70"/>
        <v>8713841763.7599983</v>
      </c>
      <c r="AX152" s="14">
        <f t="shared" si="70"/>
        <v>1009205307.4399999</v>
      </c>
      <c r="AY152" s="14">
        <f t="shared" si="70"/>
        <v>4975966.4899999993</v>
      </c>
      <c r="AZ152" s="14">
        <f t="shared" si="70"/>
        <v>293046666.98000002</v>
      </c>
      <c r="BA152" s="14">
        <f t="shared" si="70"/>
        <v>7130182694.7600002</v>
      </c>
      <c r="BB152" s="14">
        <f t="shared" si="70"/>
        <v>871957060.43999994</v>
      </c>
      <c r="BC152" s="14">
        <f t="shared" si="70"/>
        <v>4975966.4899999993</v>
      </c>
      <c r="BD152" s="14">
        <f t="shared" si="70"/>
        <v>293046666.98000002</v>
      </c>
      <c r="BE152" s="14">
        <f t="shared" si="70"/>
        <v>1583659069</v>
      </c>
      <c r="BF152" s="14">
        <f t="shared" si="70"/>
        <v>137248247</v>
      </c>
    </row>
    <row r="153" spans="1:58" s="16" customFormat="1" x14ac:dyDescent="0.25">
      <c r="A153" s="32"/>
      <c r="B153" s="5"/>
      <c r="C153" s="32"/>
      <c r="D153" s="33"/>
      <c r="E153" s="32"/>
      <c r="F153" s="34"/>
      <c r="G153" s="34"/>
      <c r="H153" s="35"/>
      <c r="I153" s="34"/>
      <c r="J153" s="34"/>
      <c r="K153" s="34"/>
      <c r="L153" s="35"/>
      <c r="M153" s="35"/>
      <c r="N153" s="35"/>
      <c r="O153" s="35"/>
      <c r="P153" s="34"/>
      <c r="Q153" s="34"/>
      <c r="R153" s="34"/>
      <c r="S153" s="35"/>
      <c r="T153" s="35"/>
      <c r="U153" s="35"/>
      <c r="V153" s="35"/>
      <c r="W153" s="34"/>
      <c r="X153" s="34"/>
      <c r="Y153" s="35"/>
      <c r="Z153" s="35"/>
      <c r="AA153" s="34"/>
      <c r="AB153" s="35"/>
      <c r="AC153" s="35"/>
      <c r="AD153" s="35"/>
      <c r="AE153" s="35"/>
      <c r="AF153" s="35"/>
      <c r="AG153" s="35"/>
      <c r="AH153" s="35"/>
      <c r="AI153" s="35"/>
      <c r="AJ153" s="31"/>
      <c r="AW153" s="31"/>
    </row>
    <row r="154" spans="1:58" s="16" customFormat="1" x14ac:dyDescent="0.25">
      <c r="A154" s="32"/>
      <c r="B154" s="5"/>
      <c r="C154" s="32"/>
      <c r="D154" s="33"/>
      <c r="E154" s="32"/>
      <c r="F154" s="34"/>
      <c r="G154" s="34"/>
      <c r="H154" s="35"/>
      <c r="I154" s="34"/>
      <c r="J154" s="34"/>
      <c r="K154" s="34"/>
      <c r="L154" s="35"/>
      <c r="M154" s="35"/>
      <c r="N154" s="35"/>
      <c r="O154" s="35"/>
      <c r="P154" s="34"/>
      <c r="Q154" s="34"/>
      <c r="R154" s="34"/>
      <c r="S154" s="35"/>
      <c r="T154" s="35"/>
      <c r="U154" s="35"/>
      <c r="V154" s="35"/>
      <c r="W154" s="34"/>
      <c r="X154" s="34"/>
      <c r="Y154" s="35"/>
      <c r="Z154" s="35"/>
      <c r="AA154" s="34"/>
      <c r="AB154" s="35"/>
      <c r="AC154" s="35"/>
      <c r="AD154" s="35"/>
      <c r="AE154" s="35"/>
      <c r="AF154" s="35"/>
      <c r="AG154" s="35"/>
      <c r="AH154" s="35"/>
      <c r="AI154" s="35"/>
      <c r="AJ154" s="31"/>
      <c r="AK154" s="19"/>
      <c r="AW154" s="31"/>
    </row>
    <row r="155" spans="1:58" s="16" customFormat="1" x14ac:dyDescent="0.25">
      <c r="A155" s="32"/>
      <c r="B155" s="5"/>
      <c r="C155" s="32"/>
      <c r="D155" s="33"/>
      <c r="E155" s="32"/>
      <c r="F155" s="34"/>
      <c r="G155" s="34"/>
      <c r="H155" s="35"/>
      <c r="I155" s="34"/>
      <c r="J155" s="34"/>
      <c r="K155" s="34"/>
      <c r="L155" s="35"/>
      <c r="M155" s="35"/>
      <c r="N155" s="35"/>
      <c r="O155" s="35"/>
      <c r="P155" s="34"/>
      <c r="Q155" s="34"/>
      <c r="R155" s="34"/>
      <c r="S155" s="35"/>
      <c r="T155" s="35"/>
      <c r="U155" s="35"/>
      <c r="V155" s="35"/>
      <c r="W155" s="34"/>
      <c r="X155" s="34"/>
      <c r="Y155" s="35"/>
      <c r="Z155" s="35"/>
      <c r="AA155" s="34"/>
      <c r="AB155" s="35"/>
      <c r="AC155" s="35"/>
      <c r="AD155" s="35"/>
      <c r="AE155" s="35"/>
      <c r="AF155" s="35"/>
      <c r="AG155" s="35"/>
      <c r="AH155" s="35"/>
      <c r="AI155" s="35"/>
      <c r="AJ155" s="31"/>
      <c r="AW155" s="31"/>
    </row>
    <row r="156" spans="1:58" s="16" customFormat="1" x14ac:dyDescent="0.25">
      <c r="A156" s="32"/>
      <c r="B156" s="5"/>
      <c r="C156" s="32"/>
      <c r="D156" s="33"/>
      <c r="E156" s="32"/>
      <c r="F156" s="34"/>
      <c r="G156" s="34"/>
      <c r="H156" s="35"/>
      <c r="I156" s="34"/>
      <c r="J156" s="34"/>
      <c r="K156" s="34"/>
      <c r="L156" s="35"/>
      <c r="M156" s="35"/>
      <c r="N156" s="35"/>
      <c r="O156" s="35"/>
      <c r="P156" s="34"/>
      <c r="Q156" s="34"/>
      <c r="R156" s="34"/>
      <c r="S156" s="35"/>
      <c r="T156" s="35"/>
      <c r="U156" s="35"/>
      <c r="V156" s="35"/>
      <c r="W156" s="34"/>
      <c r="X156" s="34"/>
      <c r="Y156" s="35"/>
      <c r="Z156" s="35"/>
      <c r="AA156" s="34"/>
      <c r="AB156" s="35"/>
      <c r="AC156" s="35"/>
      <c r="AD156" s="35"/>
      <c r="AE156" s="35"/>
      <c r="AF156" s="35"/>
      <c r="AG156" s="35"/>
      <c r="AH156" s="35"/>
      <c r="AI156" s="35"/>
      <c r="AJ156" s="31"/>
      <c r="AW156" s="31"/>
    </row>
    <row r="157" spans="1:58" s="16" customFormat="1" x14ac:dyDescent="0.25">
      <c r="A157" s="32"/>
      <c r="B157" s="5"/>
      <c r="C157" s="32"/>
      <c r="D157" s="33"/>
      <c r="E157" s="32"/>
      <c r="F157" s="34"/>
      <c r="G157" s="34"/>
      <c r="H157" s="35"/>
      <c r="I157" s="34"/>
      <c r="J157" s="34"/>
      <c r="K157" s="34"/>
      <c r="L157" s="35"/>
      <c r="M157" s="35"/>
      <c r="N157" s="35"/>
      <c r="O157" s="35"/>
      <c r="P157" s="34"/>
      <c r="Q157" s="34"/>
      <c r="R157" s="34"/>
      <c r="S157" s="35"/>
      <c r="T157" s="35"/>
      <c r="U157" s="35"/>
      <c r="V157" s="35"/>
      <c r="W157" s="34"/>
      <c r="X157" s="34"/>
      <c r="Y157" s="35"/>
      <c r="Z157" s="35"/>
      <c r="AA157" s="34"/>
      <c r="AB157" s="35"/>
      <c r="AC157" s="35"/>
      <c r="AD157" s="35"/>
      <c r="AE157" s="35"/>
      <c r="AF157" s="35"/>
      <c r="AG157" s="35"/>
      <c r="AH157" s="35"/>
      <c r="AI157" s="35"/>
      <c r="AJ157" s="31"/>
      <c r="AW157" s="31"/>
    </row>
    <row r="158" spans="1:58" s="16" customFormat="1" x14ac:dyDescent="0.25">
      <c r="A158" s="32"/>
      <c r="B158" s="5"/>
      <c r="C158" s="32"/>
      <c r="D158" s="33"/>
      <c r="E158" s="32"/>
      <c r="F158" s="34"/>
      <c r="G158" s="34"/>
      <c r="H158" s="35"/>
      <c r="I158" s="34"/>
      <c r="J158" s="34"/>
      <c r="K158" s="34"/>
      <c r="L158" s="35"/>
      <c r="M158" s="35"/>
      <c r="N158" s="35"/>
      <c r="O158" s="35"/>
      <c r="P158" s="34"/>
      <c r="Q158" s="34"/>
      <c r="R158" s="34"/>
      <c r="S158" s="35"/>
      <c r="T158" s="35"/>
      <c r="U158" s="35"/>
      <c r="V158" s="35"/>
      <c r="W158" s="34"/>
      <c r="X158" s="34"/>
      <c r="Y158" s="35"/>
      <c r="Z158" s="35"/>
      <c r="AA158" s="34"/>
      <c r="AB158" s="35"/>
      <c r="AC158" s="35"/>
      <c r="AD158" s="35"/>
      <c r="AE158" s="35"/>
      <c r="AF158" s="35"/>
      <c r="AG158" s="35"/>
      <c r="AH158" s="35"/>
      <c r="AI158" s="35"/>
      <c r="AJ158" s="31"/>
      <c r="AW158" s="31"/>
    </row>
    <row r="159" spans="1:58" s="16" customFormat="1" x14ac:dyDescent="0.25">
      <c r="A159" s="32"/>
      <c r="B159" s="5"/>
      <c r="C159" s="32"/>
      <c r="D159" s="33"/>
      <c r="E159" s="32"/>
      <c r="F159" s="34"/>
      <c r="G159" s="34"/>
      <c r="H159" s="35"/>
      <c r="I159" s="34"/>
      <c r="J159" s="34"/>
      <c r="K159" s="34"/>
      <c r="L159" s="35"/>
      <c r="M159" s="35"/>
      <c r="N159" s="35"/>
      <c r="O159" s="35"/>
      <c r="P159" s="34"/>
      <c r="Q159" s="34"/>
      <c r="R159" s="34"/>
      <c r="S159" s="35"/>
      <c r="T159" s="35"/>
      <c r="U159" s="35"/>
      <c r="V159" s="35"/>
      <c r="W159" s="34"/>
      <c r="X159" s="34"/>
      <c r="Y159" s="35"/>
      <c r="Z159" s="35"/>
      <c r="AA159" s="34"/>
      <c r="AB159" s="35"/>
      <c r="AC159" s="35"/>
      <c r="AD159" s="35"/>
      <c r="AE159" s="35"/>
      <c r="AF159" s="35"/>
      <c r="AG159" s="35"/>
      <c r="AH159" s="35"/>
      <c r="AI159" s="35"/>
      <c r="AJ159" s="31"/>
      <c r="AW159" s="31"/>
    </row>
    <row r="160" spans="1:58" s="16" customFormat="1" x14ac:dyDescent="0.25">
      <c r="A160" s="32"/>
      <c r="B160" s="5"/>
      <c r="C160" s="32"/>
      <c r="D160" s="33"/>
      <c r="E160" s="32"/>
      <c r="F160" s="34"/>
      <c r="G160" s="34"/>
      <c r="H160" s="35"/>
      <c r="I160" s="34"/>
      <c r="J160" s="34"/>
      <c r="K160" s="34"/>
      <c r="L160" s="35"/>
      <c r="M160" s="35"/>
      <c r="N160" s="35"/>
      <c r="O160" s="35"/>
      <c r="P160" s="34"/>
      <c r="Q160" s="34"/>
      <c r="R160" s="34"/>
      <c r="S160" s="35"/>
      <c r="T160" s="35"/>
      <c r="U160" s="35"/>
      <c r="V160" s="35"/>
      <c r="W160" s="34"/>
      <c r="X160" s="34"/>
      <c r="Y160" s="35"/>
      <c r="Z160" s="35"/>
      <c r="AA160" s="34"/>
      <c r="AB160" s="35"/>
      <c r="AC160" s="35"/>
      <c r="AD160" s="35"/>
      <c r="AE160" s="35"/>
      <c r="AF160" s="35"/>
      <c r="AG160" s="35"/>
      <c r="AH160" s="35"/>
      <c r="AI160" s="35"/>
      <c r="AJ160" s="31"/>
      <c r="AW160" s="31"/>
    </row>
    <row r="161" spans="1:49" s="16" customFormat="1" x14ac:dyDescent="0.25">
      <c r="A161" s="32"/>
      <c r="B161" s="5"/>
      <c r="C161" s="32"/>
      <c r="D161" s="33"/>
      <c r="E161" s="32"/>
      <c r="F161" s="34"/>
      <c r="G161" s="34"/>
      <c r="H161" s="35"/>
      <c r="I161" s="34"/>
      <c r="J161" s="34"/>
      <c r="K161" s="34"/>
      <c r="L161" s="35"/>
      <c r="M161" s="35"/>
      <c r="N161" s="35"/>
      <c r="O161" s="35"/>
      <c r="P161" s="34"/>
      <c r="Q161" s="34"/>
      <c r="R161" s="34"/>
      <c r="S161" s="35"/>
      <c r="T161" s="35"/>
      <c r="U161" s="35"/>
      <c r="V161" s="35"/>
      <c r="W161" s="34"/>
      <c r="X161" s="34"/>
      <c r="Y161" s="35"/>
      <c r="Z161" s="35"/>
      <c r="AA161" s="34"/>
      <c r="AB161" s="35"/>
      <c r="AC161" s="35"/>
      <c r="AD161" s="35"/>
      <c r="AE161" s="35"/>
      <c r="AF161" s="35"/>
      <c r="AG161" s="35"/>
      <c r="AH161" s="35"/>
      <c r="AI161" s="35"/>
      <c r="AJ161" s="31"/>
      <c r="AW161" s="31"/>
    </row>
    <row r="162" spans="1:49" s="16" customFormat="1" x14ac:dyDescent="0.25">
      <c r="A162" s="32"/>
      <c r="B162" s="5"/>
      <c r="C162" s="32"/>
      <c r="D162" s="33"/>
      <c r="E162" s="32"/>
      <c r="F162" s="34"/>
      <c r="G162" s="34"/>
      <c r="H162" s="35"/>
      <c r="I162" s="34"/>
      <c r="J162" s="34"/>
      <c r="K162" s="34"/>
      <c r="L162" s="35"/>
      <c r="M162" s="35"/>
      <c r="N162" s="35"/>
      <c r="O162" s="35"/>
      <c r="P162" s="34"/>
      <c r="Q162" s="34"/>
      <c r="R162" s="34"/>
      <c r="S162" s="35"/>
      <c r="T162" s="35"/>
      <c r="U162" s="35"/>
      <c r="V162" s="35"/>
      <c r="W162" s="34"/>
      <c r="X162" s="34"/>
      <c r="Y162" s="35"/>
      <c r="Z162" s="35"/>
      <c r="AA162" s="34"/>
      <c r="AB162" s="35"/>
      <c r="AC162" s="35"/>
      <c r="AD162" s="35"/>
      <c r="AE162" s="35"/>
      <c r="AF162" s="35"/>
      <c r="AG162" s="35"/>
      <c r="AH162" s="35"/>
      <c r="AI162" s="35"/>
      <c r="AJ162" s="31"/>
      <c r="AW162" s="31"/>
    </row>
    <row r="163" spans="1:49" s="16" customFormat="1" x14ac:dyDescent="0.25">
      <c r="A163" s="32"/>
      <c r="B163" s="5"/>
      <c r="C163" s="32"/>
      <c r="D163" s="33"/>
      <c r="E163" s="32"/>
      <c r="F163" s="34"/>
      <c r="G163" s="34"/>
      <c r="H163" s="35"/>
      <c r="I163" s="34"/>
      <c r="J163" s="34"/>
      <c r="K163" s="34"/>
      <c r="L163" s="35"/>
      <c r="M163" s="35"/>
      <c r="N163" s="35"/>
      <c r="O163" s="35"/>
      <c r="P163" s="34"/>
      <c r="Q163" s="34"/>
      <c r="R163" s="34"/>
      <c r="S163" s="35"/>
      <c r="T163" s="35"/>
      <c r="U163" s="35"/>
      <c r="V163" s="35"/>
      <c r="W163" s="34"/>
      <c r="X163" s="34"/>
      <c r="Y163" s="35"/>
      <c r="Z163" s="35"/>
      <c r="AA163" s="34"/>
      <c r="AB163" s="35"/>
      <c r="AC163" s="35"/>
      <c r="AD163" s="35"/>
      <c r="AE163" s="35"/>
      <c r="AF163" s="35"/>
      <c r="AG163" s="35"/>
      <c r="AH163" s="35"/>
      <c r="AI163" s="35"/>
      <c r="AJ163" s="31"/>
      <c r="AW163" s="31"/>
    </row>
    <row r="164" spans="1:49" s="16" customFormat="1" x14ac:dyDescent="0.25">
      <c r="A164" s="32"/>
      <c r="B164" s="5"/>
      <c r="C164" s="32"/>
      <c r="D164" s="33"/>
      <c r="E164" s="32"/>
      <c r="F164" s="34"/>
      <c r="G164" s="34"/>
      <c r="H164" s="35"/>
      <c r="I164" s="34"/>
      <c r="J164" s="34"/>
      <c r="K164" s="34"/>
      <c r="L164" s="35"/>
      <c r="M164" s="35"/>
      <c r="N164" s="35"/>
      <c r="O164" s="35"/>
      <c r="P164" s="34"/>
      <c r="Q164" s="34"/>
      <c r="R164" s="34"/>
      <c r="S164" s="35"/>
      <c r="T164" s="35"/>
      <c r="U164" s="35"/>
      <c r="V164" s="35"/>
      <c r="W164" s="34"/>
      <c r="X164" s="34"/>
      <c r="Y164" s="35"/>
      <c r="Z164" s="35"/>
      <c r="AA164" s="34"/>
      <c r="AB164" s="35"/>
      <c r="AC164" s="35"/>
      <c r="AD164" s="35"/>
      <c r="AE164" s="35"/>
      <c r="AF164" s="35"/>
      <c r="AG164" s="35"/>
      <c r="AH164" s="35"/>
      <c r="AI164" s="35"/>
      <c r="AJ164" s="31"/>
      <c r="AW164" s="31"/>
    </row>
    <row r="165" spans="1:49" s="16" customFormat="1" x14ac:dyDescent="0.25">
      <c r="A165" s="32"/>
      <c r="B165" s="5"/>
      <c r="C165" s="32"/>
      <c r="D165" s="33"/>
      <c r="E165" s="32"/>
      <c r="F165" s="34"/>
      <c r="G165" s="34"/>
      <c r="H165" s="35"/>
      <c r="I165" s="34"/>
      <c r="J165" s="34"/>
      <c r="K165" s="34"/>
      <c r="L165" s="35"/>
      <c r="M165" s="35"/>
      <c r="N165" s="35"/>
      <c r="O165" s="35"/>
      <c r="P165" s="34"/>
      <c r="Q165" s="34"/>
      <c r="R165" s="34"/>
      <c r="S165" s="35"/>
      <c r="T165" s="35"/>
      <c r="U165" s="35"/>
      <c r="V165" s="35"/>
      <c r="W165" s="34"/>
      <c r="X165" s="34"/>
      <c r="Y165" s="35"/>
      <c r="Z165" s="35"/>
      <c r="AA165" s="34"/>
      <c r="AB165" s="35"/>
      <c r="AC165" s="35"/>
      <c r="AD165" s="35"/>
      <c r="AE165" s="35"/>
      <c r="AF165" s="35"/>
      <c r="AG165" s="35"/>
      <c r="AH165" s="35"/>
      <c r="AI165" s="35"/>
      <c r="AJ165" s="31"/>
      <c r="AW165" s="31"/>
    </row>
    <row r="166" spans="1:49" s="16" customFormat="1" x14ac:dyDescent="0.25">
      <c r="A166" s="32"/>
      <c r="B166" s="5"/>
      <c r="C166" s="32"/>
      <c r="D166" s="33"/>
      <c r="E166" s="32"/>
      <c r="F166" s="34"/>
      <c r="G166" s="34"/>
      <c r="H166" s="35"/>
      <c r="I166" s="34"/>
      <c r="J166" s="34"/>
      <c r="K166" s="34"/>
      <c r="L166" s="35"/>
      <c r="M166" s="35"/>
      <c r="N166" s="35"/>
      <c r="O166" s="35"/>
      <c r="P166" s="34"/>
      <c r="Q166" s="34"/>
      <c r="R166" s="34"/>
      <c r="S166" s="35"/>
      <c r="T166" s="35"/>
      <c r="U166" s="35"/>
      <c r="V166" s="35"/>
      <c r="W166" s="34"/>
      <c r="X166" s="34"/>
      <c r="Y166" s="35"/>
      <c r="Z166" s="35"/>
      <c r="AA166" s="34"/>
      <c r="AB166" s="35"/>
      <c r="AC166" s="35"/>
      <c r="AD166" s="35"/>
      <c r="AE166" s="35"/>
      <c r="AF166" s="35"/>
      <c r="AG166" s="35"/>
      <c r="AH166" s="35"/>
      <c r="AI166" s="35"/>
      <c r="AJ166" s="31"/>
      <c r="AW166" s="31"/>
    </row>
    <row r="167" spans="1:49" s="16" customFormat="1" x14ac:dyDescent="0.25">
      <c r="A167" s="32"/>
      <c r="B167" s="5"/>
      <c r="C167" s="32"/>
      <c r="D167" s="33"/>
      <c r="E167" s="32"/>
      <c r="F167" s="34"/>
      <c r="G167" s="34"/>
      <c r="H167" s="35"/>
      <c r="I167" s="34"/>
      <c r="J167" s="34"/>
      <c r="K167" s="34"/>
      <c r="L167" s="35"/>
      <c r="M167" s="35"/>
      <c r="N167" s="35"/>
      <c r="O167" s="35"/>
      <c r="P167" s="34"/>
      <c r="Q167" s="34"/>
      <c r="R167" s="34"/>
      <c r="S167" s="35"/>
      <c r="T167" s="35"/>
      <c r="U167" s="35"/>
      <c r="V167" s="35"/>
      <c r="W167" s="34"/>
      <c r="X167" s="34"/>
      <c r="Y167" s="35"/>
      <c r="Z167" s="35"/>
      <c r="AA167" s="34"/>
      <c r="AB167" s="35"/>
      <c r="AC167" s="35"/>
      <c r="AD167" s="35"/>
      <c r="AE167" s="35"/>
      <c r="AF167" s="35"/>
      <c r="AG167" s="35"/>
      <c r="AH167" s="35"/>
      <c r="AI167" s="35"/>
      <c r="AJ167" s="31"/>
      <c r="AW167" s="31"/>
    </row>
    <row r="168" spans="1:49" s="16" customFormat="1" x14ac:dyDescent="0.25">
      <c r="A168" s="32"/>
      <c r="B168" s="5"/>
      <c r="C168" s="32"/>
      <c r="D168" s="33"/>
      <c r="E168" s="32"/>
      <c r="F168" s="34"/>
      <c r="G168" s="34"/>
      <c r="H168" s="35"/>
      <c r="I168" s="34"/>
      <c r="J168" s="34"/>
      <c r="K168" s="34"/>
      <c r="L168" s="35"/>
      <c r="M168" s="35"/>
      <c r="N168" s="35"/>
      <c r="O168" s="35"/>
      <c r="P168" s="34"/>
      <c r="Q168" s="34"/>
      <c r="R168" s="34"/>
      <c r="S168" s="35"/>
      <c r="T168" s="35"/>
      <c r="U168" s="35"/>
      <c r="V168" s="35"/>
      <c r="W168" s="34"/>
      <c r="X168" s="34"/>
      <c r="Y168" s="35"/>
      <c r="Z168" s="35"/>
      <c r="AA168" s="34"/>
      <c r="AB168" s="35"/>
      <c r="AC168" s="35"/>
      <c r="AD168" s="35"/>
      <c r="AE168" s="35"/>
      <c r="AF168" s="35"/>
      <c r="AG168" s="35"/>
      <c r="AH168" s="35"/>
      <c r="AI168" s="35"/>
      <c r="AJ168" s="31"/>
      <c r="AW168" s="31"/>
    </row>
    <row r="169" spans="1:49" s="16" customFormat="1" x14ac:dyDescent="0.25">
      <c r="A169" s="32"/>
      <c r="B169" s="5"/>
      <c r="C169" s="32"/>
      <c r="D169" s="33"/>
      <c r="E169" s="32"/>
      <c r="F169" s="34"/>
      <c r="G169" s="34"/>
      <c r="H169" s="35"/>
      <c r="I169" s="34"/>
      <c r="J169" s="34"/>
      <c r="K169" s="34"/>
      <c r="L169" s="35"/>
      <c r="M169" s="35"/>
      <c r="N169" s="35"/>
      <c r="O169" s="35"/>
      <c r="P169" s="34"/>
      <c r="Q169" s="34"/>
      <c r="R169" s="34"/>
      <c r="S169" s="35"/>
      <c r="T169" s="35"/>
      <c r="U169" s="35"/>
      <c r="V169" s="35"/>
      <c r="W169" s="34"/>
      <c r="X169" s="34"/>
      <c r="Y169" s="35"/>
      <c r="Z169" s="35"/>
      <c r="AA169" s="34"/>
      <c r="AB169" s="35"/>
      <c r="AC169" s="35"/>
      <c r="AD169" s="35"/>
      <c r="AE169" s="35"/>
      <c r="AF169" s="35"/>
      <c r="AG169" s="35"/>
      <c r="AH169" s="35"/>
      <c r="AI169" s="35"/>
      <c r="AJ169" s="31"/>
      <c r="AW169" s="31"/>
    </row>
    <row r="170" spans="1:49" s="16" customFormat="1" x14ac:dyDescent="0.25">
      <c r="A170" s="32"/>
      <c r="B170" s="5"/>
      <c r="C170" s="32"/>
      <c r="D170" s="33"/>
      <c r="E170" s="32"/>
      <c r="F170" s="34"/>
      <c r="G170" s="34"/>
      <c r="H170" s="35"/>
      <c r="I170" s="34"/>
      <c r="J170" s="34"/>
      <c r="K170" s="34"/>
      <c r="L170" s="35"/>
      <c r="M170" s="35"/>
      <c r="N170" s="35"/>
      <c r="O170" s="35"/>
      <c r="P170" s="34"/>
      <c r="Q170" s="34"/>
      <c r="R170" s="34"/>
      <c r="S170" s="35"/>
      <c r="T170" s="35"/>
      <c r="U170" s="35"/>
      <c r="V170" s="35"/>
      <c r="W170" s="34"/>
      <c r="X170" s="34"/>
      <c r="Y170" s="35"/>
      <c r="Z170" s="35"/>
      <c r="AA170" s="34"/>
      <c r="AB170" s="35"/>
      <c r="AC170" s="35"/>
      <c r="AD170" s="35"/>
      <c r="AE170" s="35"/>
      <c r="AF170" s="35"/>
      <c r="AG170" s="35"/>
      <c r="AH170" s="35"/>
      <c r="AI170" s="35"/>
      <c r="AJ170" s="31"/>
      <c r="AW170" s="31"/>
    </row>
    <row r="171" spans="1:49" s="16" customFormat="1" x14ac:dyDescent="0.25">
      <c r="A171" s="32"/>
      <c r="B171" s="5"/>
      <c r="C171" s="32"/>
      <c r="D171" s="33"/>
      <c r="E171" s="32"/>
      <c r="F171" s="34"/>
      <c r="G171" s="34"/>
      <c r="H171" s="35"/>
      <c r="I171" s="34"/>
      <c r="J171" s="34"/>
      <c r="K171" s="34"/>
      <c r="L171" s="35"/>
      <c r="M171" s="35"/>
      <c r="N171" s="35"/>
      <c r="O171" s="35"/>
      <c r="P171" s="34"/>
      <c r="Q171" s="34"/>
      <c r="R171" s="34"/>
      <c r="S171" s="35"/>
      <c r="T171" s="35"/>
      <c r="U171" s="35"/>
      <c r="V171" s="35"/>
      <c r="W171" s="34"/>
      <c r="X171" s="34"/>
      <c r="Y171" s="35"/>
      <c r="Z171" s="35"/>
      <c r="AA171" s="34"/>
      <c r="AB171" s="35"/>
      <c r="AC171" s="35"/>
      <c r="AD171" s="35"/>
      <c r="AE171" s="35"/>
      <c r="AF171" s="35"/>
      <c r="AG171" s="35"/>
      <c r="AH171" s="35"/>
      <c r="AI171" s="35"/>
      <c r="AJ171" s="31"/>
      <c r="AW171" s="31"/>
    </row>
    <row r="172" spans="1:49" s="16" customFormat="1" x14ac:dyDescent="0.25">
      <c r="A172" s="32"/>
      <c r="B172" s="5"/>
      <c r="C172" s="32"/>
      <c r="D172" s="33"/>
      <c r="E172" s="32"/>
      <c r="F172" s="34"/>
      <c r="G172" s="34"/>
      <c r="H172" s="35"/>
      <c r="I172" s="34"/>
      <c r="J172" s="34"/>
      <c r="K172" s="34"/>
      <c r="L172" s="35"/>
      <c r="M172" s="35"/>
      <c r="N172" s="35"/>
      <c r="O172" s="35"/>
      <c r="P172" s="34"/>
      <c r="Q172" s="34"/>
      <c r="R172" s="34"/>
      <c r="S172" s="35"/>
      <c r="T172" s="35"/>
      <c r="U172" s="35"/>
      <c r="V172" s="35"/>
      <c r="W172" s="34"/>
      <c r="X172" s="34"/>
      <c r="Y172" s="35"/>
      <c r="Z172" s="35"/>
      <c r="AA172" s="34"/>
      <c r="AB172" s="35"/>
      <c r="AC172" s="35"/>
      <c r="AD172" s="35"/>
      <c r="AE172" s="35"/>
      <c r="AF172" s="35"/>
      <c r="AG172" s="35"/>
      <c r="AH172" s="35"/>
      <c r="AI172" s="35"/>
      <c r="AJ172" s="31"/>
      <c r="AW172" s="31"/>
    </row>
    <row r="173" spans="1:49" s="16" customFormat="1" x14ac:dyDescent="0.25">
      <c r="A173" s="32"/>
      <c r="B173" s="5"/>
      <c r="C173" s="32"/>
      <c r="D173" s="33"/>
      <c r="E173" s="32"/>
      <c r="F173" s="34"/>
      <c r="G173" s="34"/>
      <c r="H173" s="35"/>
      <c r="I173" s="34"/>
      <c r="J173" s="34"/>
      <c r="K173" s="34"/>
      <c r="L173" s="35"/>
      <c r="M173" s="35"/>
      <c r="N173" s="35"/>
      <c r="O173" s="35"/>
      <c r="P173" s="34"/>
      <c r="Q173" s="34"/>
      <c r="R173" s="34"/>
      <c r="S173" s="35"/>
      <c r="T173" s="35"/>
      <c r="U173" s="35"/>
      <c r="V173" s="35"/>
      <c r="W173" s="34"/>
      <c r="X173" s="34"/>
      <c r="Y173" s="35"/>
      <c r="Z173" s="35"/>
      <c r="AA173" s="34"/>
      <c r="AB173" s="35"/>
      <c r="AC173" s="35"/>
      <c r="AD173" s="35"/>
      <c r="AE173" s="35"/>
      <c r="AF173" s="35"/>
      <c r="AG173" s="35"/>
      <c r="AH173" s="35"/>
      <c r="AI173" s="35"/>
      <c r="AJ173" s="31"/>
      <c r="AW173" s="31"/>
    </row>
    <row r="174" spans="1:49" s="16" customFormat="1" x14ac:dyDescent="0.25">
      <c r="A174" s="32"/>
      <c r="B174" s="5"/>
      <c r="C174" s="32"/>
      <c r="D174" s="33"/>
      <c r="E174" s="32"/>
      <c r="F174" s="34"/>
      <c r="G174" s="34"/>
      <c r="H174" s="35"/>
      <c r="I174" s="34"/>
      <c r="J174" s="34"/>
      <c r="K174" s="34"/>
      <c r="L174" s="35"/>
      <c r="M174" s="35"/>
      <c r="N174" s="35"/>
      <c r="O174" s="35"/>
      <c r="P174" s="34"/>
      <c r="Q174" s="34"/>
      <c r="R174" s="34"/>
      <c r="S174" s="35"/>
      <c r="T174" s="35"/>
      <c r="U174" s="35"/>
      <c r="V174" s="35"/>
      <c r="W174" s="34"/>
      <c r="X174" s="34"/>
      <c r="Y174" s="35"/>
      <c r="Z174" s="35"/>
      <c r="AA174" s="34"/>
      <c r="AB174" s="35"/>
      <c r="AC174" s="35"/>
      <c r="AD174" s="35"/>
      <c r="AE174" s="35"/>
      <c r="AF174" s="35"/>
      <c r="AG174" s="35"/>
      <c r="AH174" s="35"/>
      <c r="AI174" s="35"/>
      <c r="AJ174" s="31"/>
      <c r="AW174" s="31"/>
    </row>
  </sheetData>
  <autoFilter ref="A9:BF152"/>
  <mergeCells count="47">
    <mergeCell ref="AW5:BF5"/>
    <mergeCell ref="AZ6:AZ8"/>
    <mergeCell ref="AY6:AY8"/>
    <mergeCell ref="AX6:AX8"/>
    <mergeCell ref="BA6:BD7"/>
    <mergeCell ref="BE6:BF7"/>
    <mergeCell ref="AJ5:AV5"/>
    <mergeCell ref="AO6:AS7"/>
    <mergeCell ref="AT6:AV7"/>
    <mergeCell ref="S7:S8"/>
    <mergeCell ref="T7:T8"/>
    <mergeCell ref="U7:U8"/>
    <mergeCell ref="V7:V8"/>
    <mergeCell ref="W6:W8"/>
    <mergeCell ref="X6:X8"/>
    <mergeCell ref="Y6:Y8"/>
    <mergeCell ref="Z6:Z8"/>
    <mergeCell ref="AA6:AA8"/>
    <mergeCell ref="AK6:AK8"/>
    <mergeCell ref="AL6:AL8"/>
    <mergeCell ref="AN6:AN8"/>
    <mergeCell ref="J6:J8"/>
    <mergeCell ref="AW6:AW8"/>
    <mergeCell ref="AJ6:AJ8"/>
    <mergeCell ref="AB6:AI7"/>
    <mergeCell ref="K7:K8"/>
    <mergeCell ref="L7:L8"/>
    <mergeCell ref="M7:O7"/>
    <mergeCell ref="P7:P8"/>
    <mergeCell ref="Q7:Q8"/>
    <mergeCell ref="AM6:AM8"/>
    <mergeCell ref="A2:P2"/>
    <mergeCell ref="BM4:BR4"/>
    <mergeCell ref="V1:AA1"/>
    <mergeCell ref="I6:I8"/>
    <mergeCell ref="K6:Q6"/>
    <mergeCell ref="S6:V6"/>
    <mergeCell ref="A4:A8"/>
    <mergeCell ref="B4:B8"/>
    <mergeCell ref="C4:C8"/>
    <mergeCell ref="D4:D8"/>
    <mergeCell ref="E4:E8"/>
    <mergeCell ref="F4:BF4"/>
    <mergeCell ref="F5:F8"/>
    <mergeCell ref="G5:H7"/>
    <mergeCell ref="I5:AI5"/>
    <mergeCell ref="R6:R8"/>
  </mergeCells>
  <pageMargins left="0.19685039370078741" right="0.19685039370078741" top="0.39370078740157483" bottom="0.39370078740157483" header="0.31496062992125984" footer="0.31496062992125984"/>
  <pageSetup paperSize="9" scale="18" fitToWidth="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Лепахина Светлана Владимировна</cp:lastModifiedBy>
  <cp:lastPrinted>2024-04-09T06:12:53Z</cp:lastPrinted>
  <dcterms:created xsi:type="dcterms:W3CDTF">2024-04-09T05:36:49Z</dcterms:created>
  <dcterms:modified xsi:type="dcterms:W3CDTF">2024-04-12T07:34:13Z</dcterms:modified>
</cp:coreProperties>
</file>